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Хозяин\Downloads\"/>
    </mc:Choice>
  </mc:AlternateContent>
  <xr:revisionPtr revIDLastSave="0" documentId="13_ncr:1_{C7D1B0E8-0132-4BBC-89C1-2ADB8F3F3A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лан-факт" sheetId="1" r:id="rId1"/>
    <sheet name="Электроэнергия" sheetId="2" r:id="rId2"/>
    <sheet name="Выручка транспорт" sheetId="3" r:id="rId3"/>
    <sheet name="Инструкция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3" l="1"/>
  <c r="C17" i="3"/>
  <c r="C16" i="3"/>
  <c r="C15" i="3"/>
  <c r="C14" i="3"/>
  <c r="C10" i="3"/>
  <c r="D10" i="3" s="1"/>
  <c r="B10" i="3"/>
  <c r="D9" i="3"/>
  <c r="D8" i="3"/>
  <c r="D7" i="3"/>
  <c r="D6" i="3"/>
  <c r="C13" i="2"/>
  <c r="C12" i="2"/>
  <c r="C14" i="2" s="1"/>
  <c r="C8" i="2"/>
  <c r="D8" i="2" s="1"/>
  <c r="B8" i="2"/>
  <c r="D7" i="2"/>
  <c r="D6" i="2"/>
  <c r="L9" i="1"/>
  <c r="K9" i="1"/>
  <c r="J9" i="1"/>
  <c r="I9" i="1"/>
  <c r="H9" i="1"/>
  <c r="G9" i="1"/>
  <c r="M9" i="1" s="1"/>
  <c r="L8" i="1"/>
  <c r="K8" i="1"/>
  <c r="J8" i="1"/>
  <c r="I8" i="1"/>
  <c r="H8" i="1"/>
  <c r="G8" i="1"/>
  <c r="M8" i="1" s="1"/>
  <c r="M7" i="1"/>
  <c r="L7" i="1"/>
  <c r="K7" i="1"/>
  <c r="J7" i="1"/>
  <c r="I7" i="1"/>
  <c r="H7" i="1"/>
  <c r="G7" i="1"/>
  <c r="L6" i="1"/>
  <c r="K6" i="1"/>
  <c r="J6" i="1"/>
  <c r="I6" i="1"/>
  <c r="H6" i="1"/>
  <c r="G6" i="1"/>
  <c r="M6" i="1" s="1"/>
  <c r="D17" i="3" l="1"/>
  <c r="D16" i="3"/>
  <c r="D15" i="3"/>
  <c r="D14" i="3"/>
  <c r="D13" i="2"/>
  <c r="D12" i="2"/>
  <c r="A20" i="3" l="1"/>
  <c r="D18" i="3"/>
  <c r="A16" i="2"/>
  <c r="D14" i="2"/>
</calcChain>
</file>

<file path=xl/sharedStrings.xml><?xml version="1.0" encoding="utf-8"?>
<sst xmlns="http://schemas.openxmlformats.org/spreadsheetml/2006/main" count="137" uniqueCount="126">
  <si>
    <t>План-факт анализ: универсальный рабочий шаблон</t>
  </si>
  <si>
    <t>QuickCaps Skills · Замените желтые исходные данные своими. Шаблон рассчитывает отклонения, выполнение плана, плановое задание, темп роста и темп прироста. Колонка «Ожидаемый» помогает отделить утвержденный план от актуального прогноза.</t>
  </si>
  <si>
    <t>Показатель</t>
  </si>
  <si>
    <t>Тип</t>
  </si>
  <si>
    <t>Факт пред. периода</t>
  </si>
  <si>
    <t>План</t>
  </si>
  <si>
    <t>Ожидаемый</t>
  </si>
  <si>
    <t>Факт</t>
  </si>
  <si>
    <t>Отклонение факт−план</t>
  </si>
  <si>
    <t>Выполнение плана, %</t>
  </si>
  <si>
    <t>Отклонение факт−ожид.</t>
  </si>
  <si>
    <t>Плановое задание, %</t>
  </si>
  <si>
    <t>Темп роста, %</t>
  </si>
  <si>
    <t>Темп прироста, %</t>
  </si>
  <si>
    <t>Управленческий комментарий</t>
  </si>
  <si>
    <t>Фонд оплаты труда, тыс. руб.</t>
  </si>
  <si>
    <t>Расход</t>
  </si>
  <si>
    <t>Выручка, тыс. руб.</t>
  </si>
  <si>
    <t>Доход</t>
  </si>
  <si>
    <t>Дизельное топливо, л</t>
  </si>
  <si>
    <t>Затраты на электроэнергию, тыс. руб.</t>
  </si>
  <si>
    <t>Важно: индекс выполнения плана рассчитывается как Факт / План × 100%. Если факт ниже плана, показатель будет меньше 100%. Плановое задание = План / Факт предыдущего периода × 100%; темп роста = Факт текущего периода / Факт предыдущего периода × 100%; темп прироста = (Факт текущего − Факт предыдущего) / Факт предыдущего × 100%.</t>
  </si>
  <si>
    <t>Двухфакторная модель: Затраты = Объем потребления × Тариф. Факторный анализ показывает, какая часть отклонения возникла из-за объема, а какая — из-за тарифа.</t>
  </si>
  <si>
    <t>Отклонение</t>
  </si>
  <si>
    <t>Объем, кВт·ч</t>
  </si>
  <si>
    <t>Тариф, руб./кВт·ч</t>
  </si>
  <si>
    <t>Затраты, тыс. руб.</t>
  </si>
  <si>
    <t>Факторный анализ отклонения</t>
  </si>
  <si>
    <t>Фактор</t>
  </si>
  <si>
    <t>Формула</t>
  </si>
  <si>
    <t>Влияние, тыс. руб.</t>
  </si>
  <si>
    <t>Доля, %</t>
  </si>
  <si>
    <t>Что означает</t>
  </si>
  <si>
    <t>Изменение объема</t>
  </si>
  <si>
    <t>(Факт объем − План объем) × План тариф</t>
  </si>
  <si>
    <t>Рост/снижение потребления при плановом тарифе</t>
  </si>
  <si>
    <t>Изменение тарифа</t>
  </si>
  <si>
    <t>(Факт тариф − План тариф) × Факт объем</t>
  </si>
  <si>
    <t>Изменение цены ресурса при фактическом объеме</t>
  </si>
  <si>
    <t>Итого</t>
  </si>
  <si>
    <t>Сумма факторов</t>
  </si>
  <si>
    <t>Должно совпасть с общим отклонением</t>
  </si>
  <si>
    <t>Практический кейс: факторный анализ выручки автотранспортного предприятия</t>
  </si>
  <si>
    <t>Модель выручки: машино-часы × тариф за машино-час + пробег × тариф за 1 км. Разложение показывает, что дало прирост: объем транспортной работы или изменение тарифов.</t>
  </si>
  <si>
    <t>База / 2024</t>
  </si>
  <si>
    <t>Факт / 2025</t>
  </si>
  <si>
    <t>Изменение</t>
  </si>
  <si>
    <t>Машино-часы</t>
  </si>
  <si>
    <t>Тариф машино-час, руб.</t>
  </si>
  <si>
    <t>Пробег, км</t>
  </si>
  <si>
    <t>Тариф 1 км, руб.</t>
  </si>
  <si>
    <t>Выручка, руб.</t>
  </si>
  <si>
    <t>Факторы изменения выручки</t>
  </si>
  <si>
    <t>Расчет</t>
  </si>
  <si>
    <t>Влияние, руб.</t>
  </si>
  <si>
    <t>Экономический смысл</t>
  </si>
  <si>
    <t>Количество машино-часов</t>
  </si>
  <si>
    <t>(Факт ч − База ч) × базовый тариф</t>
  </si>
  <si>
    <t>Изменение интенсивности использования техники</t>
  </si>
  <si>
    <t>Пробег</t>
  </si>
  <si>
    <t>(Факт км − База км) × базовый тариф</t>
  </si>
  <si>
    <t>Изменение объема транспортной работы</t>
  </si>
  <si>
    <t>Тариф машино-час</t>
  </si>
  <si>
    <t>(Факт тариф − База тариф) × фактические часы</t>
  </si>
  <si>
    <t>Ценовой фактор по машино-часам</t>
  </si>
  <si>
    <t>Тариф 1 км</t>
  </si>
  <si>
    <t>(Факт тариф − База тариф) × фактический пробег</t>
  </si>
  <si>
    <t>Ценовой фактор по пробегу</t>
  </si>
  <si>
    <t>Сумма влияния факторов</t>
  </si>
  <si>
    <t>Проверка: сумма факторов = изменение выручки</t>
  </si>
  <si>
    <t>Как читать план-факт и факторный анализ</t>
  </si>
  <si>
    <t>Что показывает</t>
  </si>
  <si>
    <t>Как читать</t>
  </si>
  <si>
    <t>Абсолютное отклонение</t>
  </si>
  <si>
    <t>Факт − План</t>
  </si>
  <si>
    <t>Размер отклонения в натуральных/денежных единицах</t>
  </si>
  <si>
    <t>Знак нужно интерпретировать с учетом типа показателя</t>
  </si>
  <si>
    <t>Выполнение плана</t>
  </si>
  <si>
    <t>Факт / План × 100%</t>
  </si>
  <si>
    <t>Насколько факт соответствует плану</t>
  </si>
  <si>
    <t>100% — план выполнен; ниже/выше 100% трактуется по смыслу показателя</t>
  </si>
  <si>
    <t>Плановое задание</t>
  </si>
  <si>
    <t>План / Факт прошлого периода × 100%</t>
  </si>
  <si>
    <t>Насколько напряженным был план</t>
  </si>
  <si>
    <t>Показывает рост/снижение плана к базе</t>
  </si>
  <si>
    <t>Темп роста</t>
  </si>
  <si>
    <t>Факт текущего / Факт прошлого × 100%</t>
  </si>
  <si>
    <t>Текущий уровень относительно прошлого периода</t>
  </si>
  <si>
    <t>92% означает уровень 92% от базы</t>
  </si>
  <si>
    <t>Темп прироста</t>
  </si>
  <si>
    <t>(Текущий − Прошлый) / Прошлый × 100%</t>
  </si>
  <si>
    <t>На сколько процентов показатель изменился</t>
  </si>
  <si>
    <t>Может быть положительным или отрицательным</t>
  </si>
  <si>
    <t>Ожидаемый показатель</t>
  </si>
  <si>
    <t>Актуальный прогноз</t>
  </si>
  <si>
    <t>Что реально ожидается при новых условиях</t>
  </si>
  <si>
    <t>Не заменяет утвержденный план, а дает новый ориентир</t>
  </si>
  <si>
    <t>Факторный анализ</t>
  </si>
  <si>
    <t>Разложение общего отклонения по причинам</t>
  </si>
  <si>
    <t>Почему возникло отклонение</t>
  </si>
  <si>
    <t>Сумма факторов должна объяснять общий результат</t>
  </si>
  <si>
    <t>Алгоритм работы экономиста</t>
  </si>
  <si>
    <t>Шаг</t>
  </si>
  <si>
    <t>Действие</t>
  </si>
  <si>
    <t>Цель</t>
  </si>
  <si>
    <t>Комментарий</t>
  </si>
  <si>
    <t>Сравнить план и факт</t>
  </si>
  <si>
    <t>Определить абсолютное и относительное отклонение</t>
  </si>
  <si>
    <t>Не делать вывод только по знаку отклонения</t>
  </si>
  <si>
    <t>Сопоставить с прошлым периодом</t>
  </si>
  <si>
    <t>Понять динамику и напряженность плана</t>
  </si>
  <si>
    <t>План-факт без базы может вводить в заблуждение</t>
  </si>
  <si>
    <t>При необходимости рассчитать ожидаемый показатель</t>
  </si>
  <si>
    <t>Отделить утвержденный план от текущего прогноза</t>
  </si>
  <si>
    <t>План сохраняется как контрольная точка</t>
  </si>
  <si>
    <t>Выбрать факторную модель</t>
  </si>
  <si>
    <t>Определить причины изменения</t>
  </si>
  <si>
    <t>Формула должна соответствовать экономической природе показателя</t>
  </si>
  <si>
    <t>Проверить сумму факторов</t>
  </si>
  <si>
    <t>Убедиться, что разложение объясняет отклонение</t>
  </si>
  <si>
    <t>Допускается небольшая разница только из-за округления</t>
  </si>
  <si>
    <t>Сформулировать управленческий вывод</t>
  </si>
  <si>
    <t>Ответить, что произошло, почему и что делать</t>
  </si>
  <si>
    <t>Вывод важнее самой таблицы</t>
  </si>
  <si>
    <t>Методическая поправка: в примере индекса выполнения плана часто встречается ошибка с перевернутой дробью. Для оценки выполнения плана используется Факт / План × 100%, а не План / Факт × 100%. Например, если факт ниже плана, индекс выполнения должен быть меньше 100%.</t>
  </si>
  <si>
    <t>Практический кейс: факторный анализ затрат на электроэнергию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</si>
</sst>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\(#,##0.00\);\-"/>
    <numFmt numFmtId="165" formatCode="0.0%"/>
    <numFmt numFmtId="166" formatCode="#,##0.000"/>
  </numFmts>
  <fonts count="11">
    <font>
      <sz val="11"/>
      <name val="Carlito"/>
    </font>
    <font>
      <b/>
      <sz val="16"/>
      <color rgb="FFFFFFFF"/>
      <name val="Carlito"/>
    </font>
    <font>
      <sz val="11"/>
      <color rgb="FF4F5963"/>
      <name val="Carlito"/>
    </font>
    <font>
      <b/>
      <sz val="11"/>
      <color rgb="FF7A3E68"/>
      <name val="Carlito"/>
    </font>
    <font>
      <b/>
      <sz val="11"/>
      <color rgb="FF244F45"/>
      <name val="Carlito"/>
    </font>
    <font>
      <b/>
      <sz val="11"/>
      <color rgb="FF1F4E78"/>
      <name val="Carlito"/>
    </font>
    <font>
      <sz val="11"/>
      <color rgb="FF1F4E78"/>
      <name val="Carlito"/>
    </font>
    <font>
      <b/>
      <sz val="15"/>
      <color rgb="FFFFFFFF"/>
      <name val="Carlito"/>
    </font>
    <font>
      <b/>
      <sz val="11"/>
      <color rgb="FFFFFFFF"/>
      <name val="Carlito"/>
    </font>
    <font>
      <b/>
      <sz val="11"/>
      <color rgb="FF4F5963"/>
      <name val="Carlito"/>
    </font>
    <font>
      <sz val="11"/>
      <name val="Carlito"/>
    </font>
  </fonts>
  <fills count="8">
    <fill>
      <patternFill patternType="none"/>
    </fill>
    <fill>
      <patternFill patternType="gray125"/>
    </fill>
    <fill>
      <patternFill patternType="solid">
        <fgColor rgb="FF7A3E68"/>
      </patternFill>
    </fill>
    <fill>
      <patternFill patternType="solid">
        <fgColor rgb="FFF7F3ED"/>
      </patternFill>
    </fill>
    <fill>
      <patternFill patternType="solid">
        <fgColor rgb="FFF1E8EE"/>
      </patternFill>
    </fill>
    <fill>
      <patternFill patternType="solid">
        <fgColor rgb="FFFFF2CC"/>
      </patternFill>
    </fill>
    <fill>
      <patternFill patternType="solid">
        <fgColor rgb="FF244F45"/>
      </patternFill>
    </fill>
    <fill>
      <patternFill patternType="solid">
        <fgColor rgb="FFEAF1EE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35">
    <xf numFmtId="0" fontId="0" fillId="0" borderId="0" xfId="0"/>
    <xf numFmtId="0" fontId="3" fillId="4" borderId="0" xfId="1" applyFont="1" applyFill="1" applyAlignment="1">
      <alignment horizontal="center" vertical="center" wrapText="1"/>
    </xf>
    <xf numFmtId="0" fontId="0" fillId="0" borderId="0" xfId="1" applyFont="1" applyAlignment="1">
      <alignment vertical="center"/>
    </xf>
    <xf numFmtId="0" fontId="4" fillId="7" borderId="0" xfId="1" applyFont="1" applyFill="1" applyAlignment="1">
      <alignment horizontal="center" vertical="center" wrapText="1"/>
    </xf>
    <xf numFmtId="0" fontId="1" fillId="2" borderId="0" xfId="1" applyFont="1" applyFill="1" applyAlignment="1">
      <alignment vertical="center"/>
    </xf>
    <xf numFmtId="0" fontId="2" fillId="3" borderId="0" xfId="1" applyFont="1" applyFill="1" applyAlignment="1">
      <alignment vertical="center" wrapText="1"/>
    </xf>
    <xf numFmtId="0" fontId="2" fillId="3" borderId="1" xfId="1" applyFont="1" applyFill="1" applyBorder="1" applyAlignment="1">
      <alignment wrapText="1"/>
    </xf>
    <xf numFmtId="0" fontId="2" fillId="3" borderId="0" xfId="1" applyFont="1" applyFill="1" applyAlignment="1">
      <alignment wrapText="1"/>
    </xf>
    <xf numFmtId="0" fontId="7" fillId="2" borderId="0" xfId="1" applyFont="1" applyFill="1"/>
    <xf numFmtId="0" fontId="8" fillId="6" borderId="0" xfId="1" applyFont="1" applyFill="1" applyAlignment="1">
      <alignment vertical="center"/>
    </xf>
    <xf numFmtId="0" fontId="8" fillId="6" borderId="0" xfId="1" applyFont="1" applyFill="1"/>
    <xf numFmtId="0" fontId="3" fillId="3" borderId="1" xfId="1" applyFont="1" applyFill="1" applyBorder="1" applyAlignment="1">
      <alignment wrapText="1"/>
    </xf>
    <xf numFmtId="0" fontId="3" fillId="3" borderId="0" xfId="1" applyFont="1" applyFill="1" applyAlignment="1">
      <alignment wrapText="1"/>
    </xf>
    <xf numFmtId="0" fontId="9" fillId="3" borderId="1" xfId="1" applyFont="1" applyFill="1" applyBorder="1" applyAlignment="1">
      <alignment wrapText="1"/>
    </xf>
    <xf numFmtId="0" fontId="9" fillId="3" borderId="0" xfId="1" applyFont="1" applyFill="1" applyAlignment="1">
      <alignment wrapText="1"/>
    </xf>
    <xf numFmtId="0" fontId="3" fillId="4" borderId="2" xfId="1" applyFont="1" applyFill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0" fillId="0" borderId="2" xfId="1" applyFont="1" applyBorder="1" applyAlignment="1">
      <alignment vertical="center"/>
    </xf>
    <xf numFmtId="166" fontId="5" fillId="5" borderId="2" xfId="1" applyNumberFormat="1" applyFont="1" applyFill="1" applyBorder="1" applyAlignment="1">
      <alignment horizontal="center" vertical="center"/>
    </xf>
    <xf numFmtId="166" fontId="0" fillId="0" borderId="2" xfId="1" applyNumberFormat="1" applyFont="1" applyBorder="1" applyAlignment="1">
      <alignment horizontal="center" vertical="center"/>
    </xf>
    <xf numFmtId="0" fontId="0" fillId="0" borderId="2" xfId="1" applyFont="1" applyBorder="1" applyAlignment="1">
      <alignment horizontal="center" vertical="center"/>
    </xf>
    <xf numFmtId="0" fontId="0" fillId="0" borderId="2" xfId="1" applyFont="1" applyBorder="1" applyAlignment="1">
      <alignment vertical="center" wrapText="1"/>
    </xf>
    <xf numFmtId="166" fontId="0" fillId="0" borderId="2" xfId="1" applyNumberFormat="1" applyFont="1" applyBorder="1" applyAlignment="1">
      <alignment horizontal="center" vertical="center" wrapText="1"/>
    </xf>
    <xf numFmtId="165" fontId="0" fillId="0" borderId="2" xfId="1" applyNumberFormat="1" applyFont="1" applyBorder="1" applyAlignment="1">
      <alignment horizontal="center" vertical="center" wrapText="1"/>
    </xf>
    <xf numFmtId="4" fontId="5" fillId="5" borderId="2" xfId="1" applyNumberFormat="1" applyFont="1" applyFill="1" applyBorder="1" applyAlignment="1">
      <alignment horizontal="center" vertical="center"/>
    </xf>
    <xf numFmtId="4" fontId="0" fillId="0" borderId="2" xfId="1" applyNumberFormat="1" applyFont="1" applyBorder="1" applyAlignment="1">
      <alignment horizontal="center" vertical="center"/>
    </xf>
    <xf numFmtId="0" fontId="4" fillId="7" borderId="2" xfId="1" applyFont="1" applyFill="1" applyBorder="1" applyAlignment="1">
      <alignment horizontal="center" vertical="center" wrapText="1"/>
    </xf>
    <xf numFmtId="4" fontId="0" fillId="0" borderId="2" xfId="1" applyNumberFormat="1" applyFont="1" applyBorder="1" applyAlignment="1">
      <alignment horizontal="center" vertical="center" wrapText="1"/>
    </xf>
    <xf numFmtId="0" fontId="0" fillId="0" borderId="2" xfId="0" applyBorder="1"/>
    <xf numFmtId="0" fontId="0" fillId="0" borderId="2" xfId="1" applyFont="1" applyBorder="1" applyAlignment="1">
      <alignment horizontal="center" vertical="center" wrapText="1"/>
    </xf>
    <xf numFmtId="0" fontId="4" fillId="5" borderId="2" xfId="1" applyFont="1" applyFill="1" applyBorder="1" applyAlignment="1">
      <alignment vertical="center" wrapText="1"/>
    </xf>
    <xf numFmtId="0" fontId="5" fillId="5" borderId="2" xfId="1" applyFont="1" applyFill="1" applyBorder="1" applyAlignment="1">
      <alignment horizontal="center" vertical="center" wrapText="1"/>
    </xf>
    <xf numFmtId="164" fontId="6" fillId="5" borderId="2" xfId="1" applyNumberFormat="1" applyFont="1" applyFill="1" applyBorder="1" applyAlignment="1">
      <alignment horizontal="center" vertical="center" wrapText="1"/>
    </xf>
    <xf numFmtId="164" fontId="0" fillId="0" borderId="2" xfId="1" applyNumberFormat="1" applyFont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Обычный" xfId="0" builtinId="0"/>
  </cellStyles>
  <dxfs count="4">
    <dxf>
      <font>
        <color rgb="FF006100"/>
      </font>
      <fill>
        <patternFill patternType="solid">
          <bgColor rgb="FFE2F0D9"/>
        </patternFill>
      </fill>
    </dxf>
    <dxf>
      <font>
        <color rgb="FF9C0006"/>
      </font>
      <fill>
        <patternFill patternType="solid">
          <bgColor rgb="FFFCE4D6"/>
        </patternFill>
      </fill>
    </dxf>
    <dxf>
      <font>
        <color rgb="FF006100"/>
      </font>
      <fill>
        <patternFill patternType="solid">
          <bgColor rgb="FFE2F0D9"/>
        </patternFill>
      </fill>
    </dxf>
    <dxf>
      <font>
        <color rgb="FF9C0006"/>
      </font>
      <fill>
        <patternFill patternType="solid"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rich>
          <a:bodyPr/>
          <a:lstStyle/>
          <a:p>
            <a:r>
              <a:rPr lang="ru-RU"/>
              <a:t>Вклад факторов в отклонение затрат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Series 1</c:v>
          </c:tx>
          <c:invertIfNegative val="1"/>
          <c:cat>
            <c:strRef>
              <c:f>Электроэнергия!$A$12:$A$13</c:f>
              <c:strCache>
                <c:ptCount val="2"/>
                <c:pt idx="0">
                  <c:v>Изменение объема</c:v>
                </c:pt>
                <c:pt idx="1">
                  <c:v>Изменение тарифа</c:v>
                </c:pt>
              </c:strCache>
            </c:strRef>
          </c:cat>
          <c:val>
            <c:numRef>
              <c:f>Электроэнергия!$B$12:$B$13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22-44F8-AAD7-3DAA54BE2FB5}"/>
            </c:ext>
          </c:extLst>
        </c:ser>
        <c:ser>
          <c:idx val="1"/>
          <c:order val="1"/>
          <c:tx>
            <c:v>Series 2</c:v>
          </c:tx>
          <c:invertIfNegative val="1"/>
          <c:cat>
            <c:strRef>
              <c:f>Электроэнергия!$A$12:$A$13</c:f>
              <c:strCache>
                <c:ptCount val="2"/>
                <c:pt idx="0">
                  <c:v>Изменение объема</c:v>
                </c:pt>
                <c:pt idx="1">
                  <c:v>Изменение тарифа</c:v>
                </c:pt>
              </c:strCache>
            </c:strRef>
          </c:cat>
          <c:val>
            <c:numRef>
              <c:f>Электроэнергия!$C$12:$C$13</c:f>
              <c:numCache>
                <c:formatCode>#\ ##0.000</c:formatCode>
                <c:ptCount val="2"/>
                <c:pt idx="0">
                  <c:v>226.78</c:v>
                </c:pt>
                <c:pt idx="1">
                  <c:v>23.560000000000024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22-44F8-AAD7-3DAA54BE2F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rich>
          <a:bodyPr/>
          <a:lstStyle/>
          <a:p>
            <a:r>
              <a:rPr lang="ru-RU"/>
              <a:t>Вклад факторов в прирост выручки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Series 1</c:v>
          </c:tx>
          <c:invertIfNegative val="1"/>
          <c:cat>
            <c:strRef>
              <c:f>'Выручка транспорт'!$A$14:$A$17</c:f>
              <c:strCache>
                <c:ptCount val="4"/>
                <c:pt idx="0">
                  <c:v>Количество машино-часов</c:v>
                </c:pt>
                <c:pt idx="1">
                  <c:v>Пробег</c:v>
                </c:pt>
                <c:pt idx="2">
                  <c:v>Тариф машино-час</c:v>
                </c:pt>
                <c:pt idx="3">
                  <c:v>Тариф 1 км</c:v>
                </c:pt>
              </c:strCache>
            </c:strRef>
          </c:cat>
          <c:val>
            <c:numRef>
              <c:f>'Выручка транспорт'!$B$14:$B$17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A9-42D1-B539-C936CA4636D7}"/>
            </c:ext>
          </c:extLst>
        </c:ser>
        <c:ser>
          <c:idx val="1"/>
          <c:order val="1"/>
          <c:tx>
            <c:v>Series 2</c:v>
          </c:tx>
          <c:invertIfNegative val="1"/>
          <c:cat>
            <c:strRef>
              <c:f>'Выручка транспорт'!$A$14:$A$17</c:f>
              <c:strCache>
                <c:ptCount val="4"/>
                <c:pt idx="0">
                  <c:v>Количество машино-часов</c:v>
                </c:pt>
                <c:pt idx="1">
                  <c:v>Пробег</c:v>
                </c:pt>
                <c:pt idx="2">
                  <c:v>Тариф машино-час</c:v>
                </c:pt>
                <c:pt idx="3">
                  <c:v>Тариф 1 км</c:v>
                </c:pt>
              </c:strCache>
            </c:strRef>
          </c:cat>
          <c:val>
            <c:numRef>
              <c:f>'Выручка транспорт'!$C$14:$C$17</c:f>
              <c:numCache>
                <c:formatCode>#,##0.00</c:formatCode>
                <c:ptCount val="4"/>
                <c:pt idx="0">
                  <c:v>509350</c:v>
                </c:pt>
                <c:pt idx="1">
                  <c:v>197625</c:v>
                </c:pt>
                <c:pt idx="2">
                  <c:v>184690</c:v>
                </c:pt>
                <c:pt idx="3">
                  <c:v>50624.99999999992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A9-42D1-B539-C936CA4636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0</xdr:rowOff>
    </xdr:from>
    <xdr:to>
      <xdr:col>13</xdr:col>
      <xdr:colOff>0</xdr:colOff>
      <xdr:row>18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zoomScale="80" zoomScaleNormal="80" workbookViewId="0">
      <selection activeCell="C24" sqref="C24"/>
    </sheetView>
  </sheetViews>
  <sheetFormatPr defaultRowHeight="13.8"/>
  <cols>
    <col min="1" max="1" width="31" customWidth="1"/>
    <col min="2" max="2" width="13" customWidth="1"/>
    <col min="3" max="6" width="17" customWidth="1"/>
    <col min="7" max="7" width="20" customWidth="1"/>
    <col min="8" max="8" width="18" customWidth="1"/>
    <col min="9" max="9" width="20" customWidth="1"/>
    <col min="10" max="12" width="18" customWidth="1"/>
    <col min="13" max="13" width="38" customWidth="1"/>
  </cols>
  <sheetData>
    <row r="1" spans="1:13" ht="24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5" spans="1:13" ht="27.6">
      <c r="A5" s="34" t="s">
        <v>2</v>
      </c>
      <c r="B5" s="34" t="s">
        <v>3</v>
      </c>
      <c r="C5" s="34" t="s">
        <v>4</v>
      </c>
      <c r="D5" s="34" t="s">
        <v>5</v>
      </c>
      <c r="E5" s="34" t="s">
        <v>6</v>
      </c>
      <c r="F5" s="34" t="s">
        <v>7</v>
      </c>
      <c r="G5" s="34" t="s">
        <v>8</v>
      </c>
      <c r="H5" s="34" t="s">
        <v>9</v>
      </c>
      <c r="I5" s="34" t="s">
        <v>10</v>
      </c>
      <c r="J5" s="34" t="s">
        <v>11</v>
      </c>
      <c r="K5" s="34" t="s">
        <v>12</v>
      </c>
      <c r="L5" s="34" t="s">
        <v>13</v>
      </c>
      <c r="M5" s="34" t="s">
        <v>14</v>
      </c>
    </row>
    <row r="6" spans="1:13">
      <c r="A6" s="30" t="s">
        <v>15</v>
      </c>
      <c r="B6" s="31" t="s">
        <v>16</v>
      </c>
      <c r="C6" s="32">
        <v>153200</v>
      </c>
      <c r="D6" s="32">
        <v>159100</v>
      </c>
      <c r="E6" s="32">
        <v>158600</v>
      </c>
      <c r="F6" s="32">
        <v>157900</v>
      </c>
      <c r="G6" s="33">
        <f>F6-D6</f>
        <v>-1200</v>
      </c>
      <c r="H6" s="23">
        <f>IF(D6=0,"",F6/D6)</f>
        <v>0.99245757385292266</v>
      </c>
      <c r="I6" s="33">
        <f>F6-E6</f>
        <v>-700</v>
      </c>
      <c r="J6" s="23">
        <f>IF(C6=0,"",D6/C6)</f>
        <v>1.0385117493472584</v>
      </c>
      <c r="K6" s="23">
        <f>IF(C6=0,"",F6/C6)</f>
        <v>1.0306788511749347</v>
      </c>
      <c r="L6" s="23">
        <f>IF(C6=0,"",(F6-C6)/C6)</f>
        <v>3.0678851174934726E-2</v>
      </c>
      <c r="M6" s="21" t="str">
        <f>IF(B6="Доход",IF(G6&gt;=0,"Выше плана: оценить факторы роста","Ниже плана: нужен факторный анализ"),IF(B6="Расход",IF(G6&lt;=0,"Экономия к плану","Перерасход: нужен факторный анализ"),"Отклонение требует интерпретации"))</f>
        <v>Экономия к плану</v>
      </c>
    </row>
    <row r="7" spans="1:13">
      <c r="A7" s="30" t="s">
        <v>17</v>
      </c>
      <c r="B7" s="31" t="s">
        <v>18</v>
      </c>
      <c r="C7" s="32">
        <v>96200</v>
      </c>
      <c r="D7" s="32">
        <v>102000</v>
      </c>
      <c r="E7" s="32">
        <v>88000</v>
      </c>
      <c r="F7" s="32">
        <v>86800</v>
      </c>
      <c r="G7" s="33">
        <f>F7-D7</f>
        <v>-15200</v>
      </c>
      <c r="H7" s="23">
        <f>IF(D7=0,"",F7/D7)</f>
        <v>0.85098039215686272</v>
      </c>
      <c r="I7" s="33">
        <f>F7-E7</f>
        <v>-1200</v>
      </c>
      <c r="J7" s="23">
        <f>IF(C7=0,"",D7/C7)</f>
        <v>1.0602910602910602</v>
      </c>
      <c r="K7" s="23">
        <f>IF(C7=0,"",F7/C7)</f>
        <v>0.90228690228690234</v>
      </c>
      <c r="L7" s="23">
        <f>IF(C7=0,"",(F7-C7)/C7)</f>
        <v>-9.7713097713097719E-2</v>
      </c>
      <c r="M7" s="21" t="str">
        <f>IF(B7="Доход",IF(G7&gt;=0,"Выше плана: оценить факторы роста","Ниже плана: нужен факторный анализ"),IF(B7="Расход",IF(G7&lt;=0,"Экономия к плану","Перерасход: нужен факторный анализ"),"Отклонение требует интерпретации"))</f>
        <v>Ниже плана: нужен факторный анализ</v>
      </c>
    </row>
    <row r="8" spans="1:13">
      <c r="A8" s="30" t="s">
        <v>19</v>
      </c>
      <c r="B8" s="31" t="s">
        <v>16</v>
      </c>
      <c r="C8" s="32">
        <v>288500</v>
      </c>
      <c r="D8" s="32">
        <v>276000</v>
      </c>
      <c r="E8" s="32">
        <v>270000</v>
      </c>
      <c r="F8" s="32">
        <v>267900</v>
      </c>
      <c r="G8" s="33">
        <f>F8-D8</f>
        <v>-8100</v>
      </c>
      <c r="H8" s="23">
        <f>IF(D8=0,"",F8/D8)</f>
        <v>0.97065217391304348</v>
      </c>
      <c r="I8" s="33">
        <f>F8-E8</f>
        <v>-2100</v>
      </c>
      <c r="J8" s="23">
        <f>IF(C8=0,"",D8/C8)</f>
        <v>0.95667244367417681</v>
      </c>
      <c r="K8" s="23">
        <f>IF(C8=0,"",F8/C8)</f>
        <v>0.92859618717504333</v>
      </c>
      <c r="L8" s="23">
        <f>IF(C8=0,"",(F8-C8)/C8)</f>
        <v>-7.1403812824956669E-2</v>
      </c>
      <c r="M8" s="21" t="str">
        <f>IF(B8="Доход",IF(G8&gt;=0,"Выше плана: оценить факторы роста","Ниже плана: нужен факторный анализ"),IF(B8="Расход",IF(G8&lt;=0,"Экономия к плану","Перерасход: нужен факторный анализ"),"Отклонение требует интерпретации"))</f>
        <v>Экономия к плану</v>
      </c>
    </row>
    <row r="9" spans="1:13" ht="27.6">
      <c r="A9" s="30" t="s">
        <v>20</v>
      </c>
      <c r="B9" s="31" t="s">
        <v>16</v>
      </c>
      <c r="C9" s="32">
        <v>4215</v>
      </c>
      <c r="D9" s="32">
        <v>4379.2</v>
      </c>
      <c r="E9" s="32">
        <v>4520</v>
      </c>
      <c r="F9" s="32">
        <v>4629.54</v>
      </c>
      <c r="G9" s="33">
        <f>F9-D9</f>
        <v>250.34000000000015</v>
      </c>
      <c r="H9" s="23">
        <f>IF(D9=0,"",F9/D9)</f>
        <v>1.0571656923639021</v>
      </c>
      <c r="I9" s="33">
        <f>F9-E9</f>
        <v>109.53999999999996</v>
      </c>
      <c r="J9" s="23">
        <f>IF(C9=0,"",D9/C9)</f>
        <v>1.0389561091340451</v>
      </c>
      <c r="K9" s="23">
        <f>IF(C9=0,"",F9/C9)</f>
        <v>1.0983487544483985</v>
      </c>
      <c r="L9" s="23">
        <f>IF(C9=0,"",(F9-C9)/C9)</f>
        <v>9.8348754448398565E-2</v>
      </c>
      <c r="M9" s="21" t="str">
        <f>IF(B9="Доход",IF(G9&gt;=0,"Выше плана: оценить факторы роста","Ниже плана: нужен факторный анализ"),IF(B9="Расход",IF(G9&lt;=0,"Экономия к плану","Перерасход: нужен факторный анализ"),"Отклонение требует интерпретации"))</f>
        <v>Перерасход: нужен факторный анализ</v>
      </c>
    </row>
    <row r="11" spans="1:13">
      <c r="A11" s="6" t="s">
        <v>21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</sheetData>
  <mergeCells count="3">
    <mergeCell ref="A1:M1"/>
    <mergeCell ref="A2:M3"/>
    <mergeCell ref="A11:M14"/>
  </mergeCells>
  <conditionalFormatting sqref="G6:G100">
    <cfRule type="expression" dxfId="3" priority="1">
      <formula>AND($B6="Доход",G6&lt;0)</formula>
    </cfRule>
    <cfRule type="expression" dxfId="2" priority="2">
      <formula>AND($B6="Доход",G6&gt;=0)</formula>
    </cfRule>
    <cfRule type="expression" dxfId="1" priority="3">
      <formula>AND($B6="Расход",G6&gt;0)</formula>
    </cfRule>
    <cfRule type="expression" dxfId="0" priority="4">
      <formula>AND($B6="Расход",G6&lt;=0)</formula>
    </cfRule>
  </conditionalFormatting>
  <dataValidations count="1">
    <dataValidation type="list" sqref="B6:B100" xr:uid="{00000000-0002-0000-0000-000000000000}">
      <formula1>"Доход,Расход,Объем"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workbookViewId="0">
      <selection activeCell="C12" sqref="C12:D14"/>
    </sheetView>
  </sheetViews>
  <sheetFormatPr defaultRowHeight="13.8"/>
  <cols>
    <col min="1" max="1" width="28" customWidth="1"/>
    <col min="2" max="2" width="43" customWidth="1"/>
    <col min="3" max="4" width="18" customWidth="1"/>
    <col min="5" max="5" width="42" customWidth="1"/>
    <col min="6" max="6" width="3" customWidth="1"/>
  </cols>
  <sheetData>
    <row r="1" spans="1:7" ht="19.2">
      <c r="A1" s="8" t="s">
        <v>125</v>
      </c>
      <c r="B1" s="8"/>
      <c r="C1" s="8"/>
      <c r="D1" s="8"/>
      <c r="E1" s="8"/>
      <c r="F1" s="8"/>
      <c r="G1" s="8"/>
    </row>
    <row r="2" spans="1:7">
      <c r="A2" s="7" t="s">
        <v>22</v>
      </c>
      <c r="B2" s="7"/>
      <c r="C2" s="7"/>
      <c r="D2" s="7"/>
      <c r="E2" s="7"/>
      <c r="F2" s="7"/>
      <c r="G2" s="7"/>
    </row>
    <row r="3" spans="1:7">
      <c r="A3" s="7"/>
      <c r="B3" s="7"/>
      <c r="C3" s="7"/>
      <c r="D3" s="7"/>
      <c r="E3" s="7"/>
      <c r="F3" s="7"/>
      <c r="G3" s="7"/>
    </row>
    <row r="5" spans="1:7">
      <c r="A5" s="15" t="s">
        <v>2</v>
      </c>
      <c r="B5" s="15" t="s">
        <v>5</v>
      </c>
      <c r="C5" s="15" t="s">
        <v>7</v>
      </c>
      <c r="D5" s="15" t="s">
        <v>23</v>
      </c>
      <c r="E5" s="2"/>
    </row>
    <row r="6" spans="1:7">
      <c r="A6" s="16" t="s">
        <v>24</v>
      </c>
      <c r="B6" s="18">
        <v>560000</v>
      </c>
      <c r="C6" s="18">
        <v>589000</v>
      </c>
      <c r="D6" s="19">
        <f>C6-B6</f>
        <v>29000</v>
      </c>
      <c r="E6" s="2"/>
    </row>
    <row r="7" spans="1:7">
      <c r="A7" s="16" t="s">
        <v>25</v>
      </c>
      <c r="B7" s="18">
        <v>7.82</v>
      </c>
      <c r="C7" s="18">
        <v>7.86</v>
      </c>
      <c r="D7" s="19">
        <f>C7-B7</f>
        <v>4.0000000000000036E-2</v>
      </c>
      <c r="E7" s="2"/>
    </row>
    <row r="8" spans="1:7">
      <c r="A8" s="16" t="s">
        <v>26</v>
      </c>
      <c r="B8" s="19">
        <f>B6*B7/1000</f>
        <v>4379.2</v>
      </c>
      <c r="C8" s="19">
        <f>C6*C7/1000</f>
        <v>4629.54</v>
      </c>
      <c r="D8" s="19">
        <f>C8-B8</f>
        <v>250.34000000000015</v>
      </c>
      <c r="E8" s="2"/>
    </row>
    <row r="9" spans="1:7">
      <c r="A9" s="17"/>
      <c r="B9" s="20"/>
      <c r="C9" s="20"/>
      <c r="D9" s="20"/>
      <c r="E9" s="2"/>
    </row>
    <row r="10" spans="1:7">
      <c r="A10" s="9" t="s">
        <v>27</v>
      </c>
      <c r="B10" s="9"/>
      <c r="C10" s="9"/>
      <c r="D10" s="9"/>
      <c r="E10" s="9"/>
      <c r="F10" s="10"/>
      <c r="G10" s="10"/>
    </row>
    <row r="11" spans="1:7" ht="27.6">
      <c r="A11" s="3" t="s">
        <v>28</v>
      </c>
      <c r="B11" s="3" t="s">
        <v>29</v>
      </c>
      <c r="C11" s="3" t="s">
        <v>30</v>
      </c>
      <c r="D11" s="3" t="s">
        <v>31</v>
      </c>
      <c r="E11" s="3" t="s">
        <v>32</v>
      </c>
    </row>
    <row r="12" spans="1:7" ht="27.6">
      <c r="A12" s="21" t="s">
        <v>33</v>
      </c>
      <c r="B12" s="21" t="s">
        <v>34</v>
      </c>
      <c r="C12" s="22">
        <f>(C6-B6)*B7/1000</f>
        <v>226.78</v>
      </c>
      <c r="D12" s="23">
        <f>IF($D$8=0,0,C12/$D$8)</f>
        <v>0.90588799233043005</v>
      </c>
      <c r="E12" s="21" t="s">
        <v>35</v>
      </c>
    </row>
    <row r="13" spans="1:7" ht="27.6">
      <c r="A13" s="21" t="s">
        <v>36</v>
      </c>
      <c r="B13" s="21" t="s">
        <v>37</v>
      </c>
      <c r="C13" s="22">
        <f>(C7-B7)*C6/1000</f>
        <v>23.560000000000024</v>
      </c>
      <c r="D13" s="23">
        <f>IF($D$8=0,0,C13/$D$8)</f>
        <v>9.4112007669569425E-2</v>
      </c>
      <c r="E13" s="21" t="s">
        <v>38</v>
      </c>
    </row>
    <row r="14" spans="1:7">
      <c r="A14" s="21" t="s">
        <v>39</v>
      </c>
      <c r="B14" s="21" t="s">
        <v>40</v>
      </c>
      <c r="C14" s="22">
        <f>SUM(C12:C13)</f>
        <v>250.34000000000003</v>
      </c>
      <c r="D14" s="23">
        <f>SUM(D12:D13)</f>
        <v>0.99999999999999944</v>
      </c>
      <c r="E14" s="21" t="s">
        <v>41</v>
      </c>
    </row>
    <row r="16" spans="1:7">
      <c r="A16" s="11" t="str">
        <f>"Главный вывод: "&amp;TEXT(D12,"0%")&amp;" отклонения сформировано изменением объема потребления и "&amp;TEXT(D13,"0%")&amp;" — изменением тарифа. Значит, управленческое внимание нужно направлять прежде всего на фактор с большей долей."</f>
        <v>Главный вывод: 91% отклонения сформировано изменением объема потребления и 9% — изменением тарифа. Значит, управленческое внимание нужно направлять прежде всего на фактор с большей долей.</v>
      </c>
      <c r="B16" s="12"/>
      <c r="C16" s="12"/>
      <c r="D16" s="12"/>
      <c r="E16" s="12"/>
    </row>
    <row r="17" spans="1:5">
      <c r="A17" s="11"/>
      <c r="B17" s="12"/>
      <c r="C17" s="12"/>
      <c r="D17" s="12"/>
      <c r="E17" s="12"/>
    </row>
    <row r="18" spans="1:5">
      <c r="A18" s="11"/>
      <c r="B18" s="12"/>
      <c r="C18" s="12"/>
      <c r="D18" s="12"/>
      <c r="E18" s="12"/>
    </row>
  </sheetData>
  <mergeCells count="4">
    <mergeCell ref="A1:G1"/>
    <mergeCell ref="A2:G3"/>
    <mergeCell ref="A10:G10"/>
    <mergeCell ref="A16:E1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2"/>
  <sheetViews>
    <sheetView topLeftCell="A10" workbookViewId="0">
      <selection activeCell="A20" sqref="A20:E22"/>
    </sheetView>
  </sheetViews>
  <sheetFormatPr defaultRowHeight="13.8"/>
  <cols>
    <col min="1" max="1" width="30" customWidth="1"/>
    <col min="2" max="2" width="42" customWidth="1"/>
    <col min="3" max="4" width="18" customWidth="1"/>
    <col min="5" max="5" width="40" customWidth="1"/>
    <col min="6" max="6" width="3" customWidth="1"/>
  </cols>
  <sheetData>
    <row r="1" spans="1:8" ht="19.2">
      <c r="A1" s="8" t="s">
        <v>42</v>
      </c>
      <c r="B1" s="8"/>
      <c r="C1" s="8"/>
      <c r="D1" s="8"/>
      <c r="E1" s="8"/>
      <c r="F1" s="8"/>
      <c r="G1" s="8"/>
      <c r="H1" s="8"/>
    </row>
    <row r="2" spans="1:8">
      <c r="A2" s="7" t="s">
        <v>43</v>
      </c>
      <c r="B2" s="7"/>
      <c r="C2" s="7"/>
      <c r="D2" s="7"/>
      <c r="E2" s="7"/>
      <c r="F2" s="7"/>
      <c r="G2" s="7"/>
      <c r="H2" s="7"/>
    </row>
    <row r="3" spans="1:8">
      <c r="A3" s="7"/>
      <c r="B3" s="7"/>
      <c r="C3" s="7"/>
      <c r="D3" s="7"/>
      <c r="E3" s="7"/>
      <c r="F3" s="7"/>
      <c r="G3" s="7"/>
      <c r="H3" s="7"/>
    </row>
    <row r="5" spans="1:8">
      <c r="A5" s="15" t="s">
        <v>2</v>
      </c>
      <c r="B5" s="15" t="s">
        <v>44</v>
      </c>
      <c r="C5" s="15" t="s">
        <v>45</v>
      </c>
      <c r="D5" s="15" t="s">
        <v>46</v>
      </c>
      <c r="E5" s="2"/>
    </row>
    <row r="6" spans="1:8">
      <c r="A6" s="16" t="s">
        <v>47</v>
      </c>
      <c r="B6" s="24">
        <v>7420</v>
      </c>
      <c r="C6" s="24">
        <v>8030</v>
      </c>
      <c r="D6" s="25">
        <f>C6-B6</f>
        <v>610</v>
      </c>
      <c r="E6" s="2"/>
    </row>
    <row r="7" spans="1:8">
      <c r="A7" s="16" t="s">
        <v>48</v>
      </c>
      <c r="B7" s="24">
        <v>835</v>
      </c>
      <c r="C7" s="24">
        <v>858</v>
      </c>
      <c r="D7" s="25">
        <f>C7-B7</f>
        <v>23</v>
      </c>
      <c r="E7" s="2"/>
    </row>
    <row r="8" spans="1:8">
      <c r="A8" s="16" t="s">
        <v>49</v>
      </c>
      <c r="B8" s="24">
        <v>162000</v>
      </c>
      <c r="C8" s="24">
        <v>187500</v>
      </c>
      <c r="D8" s="25">
        <f>C8-B8</f>
        <v>25500</v>
      </c>
      <c r="E8" s="2"/>
    </row>
    <row r="9" spans="1:8">
      <c r="A9" s="16" t="s">
        <v>50</v>
      </c>
      <c r="B9" s="24">
        <v>7.75</v>
      </c>
      <c r="C9" s="24">
        <v>8.02</v>
      </c>
      <c r="D9" s="25">
        <f>C9-B9</f>
        <v>0.26999999999999957</v>
      </c>
      <c r="E9" s="2"/>
    </row>
    <row r="10" spans="1:8">
      <c r="A10" s="16" t="s">
        <v>51</v>
      </c>
      <c r="B10" s="25">
        <f>B6*B7+B8*B9</f>
        <v>7451200</v>
      </c>
      <c r="C10" s="25">
        <f>C6*C7+C8*C9</f>
        <v>8393490</v>
      </c>
      <c r="D10" s="25">
        <f>C10-B10</f>
        <v>942290</v>
      </c>
      <c r="E10" s="2"/>
    </row>
    <row r="11" spans="1:8">
      <c r="A11" s="2"/>
      <c r="B11" s="2"/>
      <c r="C11" s="2"/>
      <c r="D11" s="2"/>
      <c r="E11" s="2"/>
    </row>
    <row r="12" spans="1:8">
      <c r="A12" s="9" t="s">
        <v>52</v>
      </c>
      <c r="B12" s="9"/>
      <c r="C12" s="9"/>
      <c r="D12" s="9"/>
      <c r="E12" s="9"/>
      <c r="F12" s="10"/>
      <c r="G12" s="10"/>
      <c r="H12" s="10"/>
    </row>
    <row r="13" spans="1:8">
      <c r="A13" s="26" t="s">
        <v>28</v>
      </c>
      <c r="B13" s="26" t="s">
        <v>53</v>
      </c>
      <c r="C13" s="26" t="s">
        <v>54</v>
      </c>
      <c r="D13" s="26" t="s">
        <v>31</v>
      </c>
      <c r="E13" s="26" t="s">
        <v>55</v>
      </c>
    </row>
    <row r="14" spans="1:8" ht="27.6">
      <c r="A14" s="21" t="s">
        <v>56</v>
      </c>
      <c r="B14" s="21" t="s">
        <v>57</v>
      </c>
      <c r="C14" s="27">
        <f>(C6-B6)*B7</f>
        <v>509350</v>
      </c>
      <c r="D14" s="23">
        <f>IF($D$10=0,0,C14/$D$10)</f>
        <v>0.54054484288276428</v>
      </c>
      <c r="E14" s="21" t="s">
        <v>58</v>
      </c>
    </row>
    <row r="15" spans="1:8">
      <c r="A15" s="21" t="s">
        <v>59</v>
      </c>
      <c r="B15" s="21" t="s">
        <v>60</v>
      </c>
      <c r="C15" s="27">
        <f>(C8-B8)*B9</f>
        <v>197625</v>
      </c>
      <c r="D15" s="23">
        <f>IF($D$10=0,0,C15/$D$10)</f>
        <v>0.20972842755415</v>
      </c>
      <c r="E15" s="21" t="s">
        <v>61</v>
      </c>
    </row>
    <row r="16" spans="1:8">
      <c r="A16" s="21" t="s">
        <v>62</v>
      </c>
      <c r="B16" s="21" t="s">
        <v>63</v>
      </c>
      <c r="C16" s="27">
        <f>(C7-B7)*C6</f>
        <v>184690</v>
      </c>
      <c r="D16" s="23">
        <f>IF($D$10=0,0,C16/$D$10)</f>
        <v>0.19600123104352163</v>
      </c>
      <c r="E16" s="21" t="s">
        <v>64</v>
      </c>
    </row>
    <row r="17" spans="1:5" ht="27.6">
      <c r="A17" s="21" t="s">
        <v>65</v>
      </c>
      <c r="B17" s="21" t="s">
        <v>66</v>
      </c>
      <c r="C17" s="27">
        <f>(C9-B9)*C8</f>
        <v>50624.99999999992</v>
      </c>
      <c r="D17" s="23">
        <f>IF($D$10=0,0,C17/$D$10)</f>
        <v>5.3725498519563958E-2</v>
      </c>
      <c r="E17" s="21" t="s">
        <v>67</v>
      </c>
    </row>
    <row r="18" spans="1:5" ht="27.6">
      <c r="A18" s="21" t="s">
        <v>39</v>
      </c>
      <c r="B18" s="21" t="s">
        <v>68</v>
      </c>
      <c r="C18" s="27">
        <f>SUM(C14:C17)</f>
        <v>942289.99999999988</v>
      </c>
      <c r="D18" s="23">
        <f>SUM(D14:D17)</f>
        <v>0.99999999999999989</v>
      </c>
      <c r="E18" s="21" t="s">
        <v>69</v>
      </c>
    </row>
    <row r="20" spans="1:5">
      <c r="A20" s="11" t="str">
        <f>"Главный вывод: "&amp;TEXT(SUM(D14:D15),"0%")&amp;" прироста выручки обеспечено увеличением объема транспортной работы, "&amp;TEXT(SUM(D16:D17),"0%")&amp;" — изменением тарифов."</f>
        <v>Главный вывод: 75% прироста выручки обеспечено увеличением объема транспортной работы, 25% — изменением тарифов.</v>
      </c>
      <c r="B20" s="12"/>
      <c r="C20" s="12"/>
      <c r="D20" s="12"/>
      <c r="E20" s="12"/>
    </row>
    <row r="21" spans="1:5">
      <c r="A21" s="11"/>
      <c r="B21" s="12"/>
      <c r="C21" s="12"/>
      <c r="D21" s="12"/>
      <c r="E21" s="12"/>
    </row>
    <row r="22" spans="1:5">
      <c r="A22" s="11"/>
      <c r="B22" s="12"/>
      <c r="C22" s="12"/>
      <c r="D22" s="12"/>
      <c r="E22" s="12"/>
    </row>
  </sheetData>
  <mergeCells count="4">
    <mergeCell ref="A1:H1"/>
    <mergeCell ref="A2:H3"/>
    <mergeCell ref="A12:H12"/>
    <mergeCell ref="A20:E2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4"/>
  <sheetViews>
    <sheetView workbookViewId="0">
      <selection activeCell="F21" sqref="F21"/>
    </sheetView>
  </sheetViews>
  <sheetFormatPr defaultRowHeight="13.8"/>
  <cols>
    <col min="1" max="1" width="23" customWidth="1"/>
    <col min="2" max="2" width="34" customWidth="1"/>
    <col min="3" max="3" width="39" customWidth="1"/>
    <col min="4" max="4" width="46" customWidth="1"/>
  </cols>
  <sheetData>
    <row r="1" spans="1:4" ht="19.2">
      <c r="A1" s="8" t="s">
        <v>70</v>
      </c>
      <c r="B1" s="8"/>
      <c r="C1" s="8"/>
      <c r="D1" s="8"/>
    </row>
    <row r="3" spans="1:4">
      <c r="A3" s="1" t="s">
        <v>2</v>
      </c>
      <c r="B3" s="1" t="s">
        <v>29</v>
      </c>
      <c r="C3" s="1" t="s">
        <v>71</v>
      </c>
      <c r="D3" s="1" t="s">
        <v>72</v>
      </c>
    </row>
    <row r="4" spans="1:4" ht="27.6">
      <c r="A4" s="21" t="s">
        <v>73</v>
      </c>
      <c r="B4" s="21" t="s">
        <v>74</v>
      </c>
      <c r="C4" s="21" t="s">
        <v>75</v>
      </c>
      <c r="D4" s="21" t="s">
        <v>76</v>
      </c>
    </row>
    <row r="5" spans="1:4" ht="27.6">
      <c r="A5" s="21" t="s">
        <v>77</v>
      </c>
      <c r="B5" s="21" t="s">
        <v>78</v>
      </c>
      <c r="C5" s="21" t="s">
        <v>79</v>
      </c>
      <c r="D5" s="21" t="s">
        <v>80</v>
      </c>
    </row>
    <row r="6" spans="1:4" ht="27.6">
      <c r="A6" s="21" t="s">
        <v>81</v>
      </c>
      <c r="B6" s="21" t="s">
        <v>82</v>
      </c>
      <c r="C6" s="21" t="s">
        <v>83</v>
      </c>
      <c r="D6" s="21" t="s">
        <v>84</v>
      </c>
    </row>
    <row r="7" spans="1:4" ht="27.6">
      <c r="A7" s="21" t="s">
        <v>85</v>
      </c>
      <c r="B7" s="21" t="s">
        <v>86</v>
      </c>
      <c r="C7" s="21" t="s">
        <v>87</v>
      </c>
      <c r="D7" s="21" t="s">
        <v>88</v>
      </c>
    </row>
    <row r="8" spans="1:4" ht="27.6">
      <c r="A8" s="21" t="s">
        <v>89</v>
      </c>
      <c r="B8" s="21" t="s">
        <v>90</v>
      </c>
      <c r="C8" s="21" t="s">
        <v>91</v>
      </c>
      <c r="D8" s="21" t="s">
        <v>92</v>
      </c>
    </row>
    <row r="9" spans="1:4" ht="27.6">
      <c r="A9" s="21" t="s">
        <v>93</v>
      </c>
      <c r="B9" s="21" t="s">
        <v>94</v>
      </c>
      <c r="C9" s="21" t="s">
        <v>95</v>
      </c>
      <c r="D9" s="21" t="s">
        <v>96</v>
      </c>
    </row>
    <row r="10" spans="1:4" ht="27.6">
      <c r="A10" s="21" t="s">
        <v>97</v>
      </c>
      <c r="B10" s="21" t="s">
        <v>98</v>
      </c>
      <c r="C10" s="21" t="s">
        <v>99</v>
      </c>
      <c r="D10" s="21" t="s">
        <v>100</v>
      </c>
    </row>
    <row r="11" spans="1:4">
      <c r="A11" s="2"/>
      <c r="B11" s="2"/>
      <c r="C11" s="2"/>
      <c r="D11" s="2"/>
    </row>
    <row r="12" spans="1:4">
      <c r="A12" s="9" t="s">
        <v>101</v>
      </c>
      <c r="B12" s="9"/>
      <c r="C12" s="9"/>
      <c r="D12" s="9"/>
    </row>
    <row r="13" spans="1:4">
      <c r="A13" s="3" t="s">
        <v>102</v>
      </c>
      <c r="B13" s="3" t="s">
        <v>103</v>
      </c>
      <c r="C13" s="3" t="s">
        <v>104</v>
      </c>
      <c r="D13" s="3" t="s">
        <v>105</v>
      </c>
    </row>
    <row r="14" spans="1:4" ht="27.6">
      <c r="A14" s="29">
        <v>1</v>
      </c>
      <c r="B14" s="21" t="s">
        <v>106</v>
      </c>
      <c r="C14" s="21" t="s">
        <v>107</v>
      </c>
      <c r="D14" s="21" t="s">
        <v>108</v>
      </c>
    </row>
    <row r="15" spans="1:4">
      <c r="A15" s="29">
        <v>2</v>
      </c>
      <c r="B15" s="21" t="s">
        <v>109</v>
      </c>
      <c r="C15" s="21" t="s">
        <v>110</v>
      </c>
      <c r="D15" s="21" t="s">
        <v>111</v>
      </c>
    </row>
    <row r="16" spans="1:4" ht="27.6">
      <c r="A16" s="29">
        <v>3</v>
      </c>
      <c r="B16" s="21" t="s">
        <v>112</v>
      </c>
      <c r="C16" s="21" t="s">
        <v>113</v>
      </c>
      <c r="D16" s="21" t="s">
        <v>114</v>
      </c>
    </row>
    <row r="17" spans="1:4" ht="27.6">
      <c r="A17" s="29">
        <v>4</v>
      </c>
      <c r="B17" s="21" t="s">
        <v>115</v>
      </c>
      <c r="C17" s="21" t="s">
        <v>116</v>
      </c>
      <c r="D17" s="21" t="s">
        <v>117</v>
      </c>
    </row>
    <row r="18" spans="1:4" ht="27.6">
      <c r="A18" s="29">
        <v>5</v>
      </c>
      <c r="B18" s="21" t="s">
        <v>118</v>
      </c>
      <c r="C18" s="21" t="s">
        <v>119</v>
      </c>
      <c r="D18" s="21" t="s">
        <v>120</v>
      </c>
    </row>
    <row r="19" spans="1:4" ht="27.6">
      <c r="A19" s="29">
        <v>6</v>
      </c>
      <c r="B19" s="21" t="s">
        <v>121</v>
      </c>
      <c r="C19" s="21" t="s">
        <v>122</v>
      </c>
      <c r="D19" s="21" t="s">
        <v>123</v>
      </c>
    </row>
    <row r="20" spans="1:4">
      <c r="A20" s="28"/>
      <c r="B20" s="28"/>
      <c r="C20" s="28"/>
      <c r="D20" s="28"/>
    </row>
    <row r="21" spans="1:4">
      <c r="A21" s="13" t="s">
        <v>124</v>
      </c>
      <c r="B21" s="14"/>
      <c r="C21" s="14"/>
      <c r="D21" s="14"/>
    </row>
    <row r="22" spans="1:4">
      <c r="A22" s="13"/>
      <c r="B22" s="14"/>
      <c r="C22" s="14"/>
      <c r="D22" s="14"/>
    </row>
    <row r="23" spans="1:4">
      <c r="A23" s="13"/>
      <c r="B23" s="14"/>
      <c r="C23" s="14"/>
      <c r="D23" s="14"/>
    </row>
    <row r="24" spans="1:4">
      <c r="A24" s="13"/>
      <c r="B24" s="14"/>
      <c r="C24" s="14"/>
      <c r="D24" s="14"/>
    </row>
  </sheetData>
  <mergeCells count="3">
    <mergeCell ref="A1:D1"/>
    <mergeCell ref="A12:D12"/>
    <mergeCell ref="A21:D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План-факт</vt:lpstr>
      <vt:lpstr>Электроэнергия</vt:lpstr>
      <vt:lpstr>Выручка транспорт</vt:lpstr>
      <vt:lpstr>Инструкция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Хозяин</cp:lastModifiedBy>
  <dcterms:modified xsi:type="dcterms:W3CDTF">2026-10-06T08:08:16Z</dcterms:modified>
</cp:coreProperties>
</file>