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Хозяин\Downloads\"/>
    </mc:Choice>
  </mc:AlternateContent>
  <xr:revisionPtr revIDLastSave="0" documentId="13_ncr:1_{443D2E3E-79E9-4C66-ACD0-D3D0BCD840C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Расчет" sheetId="1" r:id="rId1"/>
    <sheet name="Инструкция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1" l="1"/>
  <c r="C34" i="1"/>
  <c r="B9" i="1"/>
  <c r="C52" i="1"/>
  <c r="F44" i="1"/>
  <c r="F43" i="1"/>
  <c r="F42" i="1"/>
  <c r="F45" i="1" s="1"/>
  <c r="C36" i="1"/>
  <c r="C35" i="1"/>
  <c r="C37" i="1"/>
  <c r="C42" i="1" s="1"/>
  <c r="D30" i="1"/>
  <c r="C28" i="1"/>
  <c r="D28" i="1" s="1"/>
  <c r="C29" i="1" l="1"/>
  <c r="D29" i="1" s="1"/>
  <c r="C25" i="1"/>
  <c r="D25" i="1" s="1"/>
  <c r="C24" i="1"/>
  <c r="D24" i="1" s="1"/>
  <c r="C26" i="1"/>
  <c r="D26" i="1" s="1"/>
  <c r="C27" i="1"/>
  <c r="D27" i="1" s="1"/>
  <c r="C43" i="1" l="1"/>
  <c r="C44" i="1" l="1"/>
  <c r="C45" i="1" s="1"/>
  <c r="C46" i="1" l="1"/>
  <c r="C47" i="1" s="1"/>
  <c r="C50" i="1" l="1"/>
  <c r="C48" i="1"/>
  <c r="C49" i="1" s="1"/>
  <c r="C51" i="1" s="1"/>
  <c r="F46" i="1"/>
</calcChain>
</file>

<file path=xl/sharedStrings.xml><?xml version="1.0" encoding="utf-8"?>
<sst xmlns="http://schemas.openxmlformats.org/spreadsheetml/2006/main" count="162" uniqueCount="134">
  <si>
    <t>Универсальный шаблон калькуляции арендной платы за площадку</t>
  </si>
  <si>
    <t>QuickCaps Skills · Модель учитывает фиксированную плату за выделенную площадь и дополнительные операции с автомобилями — в том числе периодический запуск и прогрев. Замените желтые исходные данные на свои: площадь, число автомобилей, трудозатраты, топливо, затраты, наценку и НДС.</t>
  </si>
  <si>
    <t>1. Исходные данные</t>
  </si>
  <si>
    <t>Параметр</t>
  </si>
  <si>
    <t>Значение</t>
  </si>
  <si>
    <t>Ед.</t>
  </si>
  <si>
    <t>Комментарий</t>
  </si>
  <si>
    <t>Общая полезная площадь площадки</t>
  </si>
  <si>
    <t>м²</t>
  </si>
  <si>
    <t>Площадь, относительно которой распределяются общие затраты</t>
  </si>
  <si>
    <t>Площадь, закрепленная за арендатором</t>
  </si>
  <si>
    <t>Включайте проезды и иные зоны, если они закреплены договором</t>
  </si>
  <si>
    <t>Доля арендуемой площади</t>
  </si>
  <si>
    <t>%</t>
  </si>
  <si>
    <t>Рассчитывается автоматически</t>
  </si>
  <si>
    <t>Количество автомобилей</t>
  </si>
  <si>
    <t>авт.</t>
  </si>
  <si>
    <t>Фактическое или договорное количество</t>
  </si>
  <si>
    <t>Запусков/прогревов одного автомобиля в месяц</t>
  </si>
  <si>
    <t>раз</t>
  </si>
  <si>
    <t>В учебном примере — один раз в месяц</t>
  </si>
  <si>
    <t>Время одного запуска и прогрева</t>
  </si>
  <si>
    <t>мин.</t>
  </si>
  <si>
    <t>Замените на фактическую норму или хронометраж</t>
  </si>
  <si>
    <t>Стоимость часа труда с начислениями</t>
  </si>
  <si>
    <t>₽/ч</t>
  </si>
  <si>
    <t>Используйте полную стоимость трудового ресурса</t>
  </si>
  <si>
    <t>Расход топлива на один прогрев</t>
  </si>
  <si>
    <t>л</t>
  </si>
  <si>
    <t>Заполните по норме/замеру, если топливо несет исполнитель</t>
  </si>
  <si>
    <t>Цена топлива</t>
  </si>
  <si>
    <t>₽/л</t>
  </si>
  <si>
    <t>Заполните фактическую/плановую цену</t>
  </si>
  <si>
    <t>Прочие прямые расходы на один прогрев</t>
  </si>
  <si>
    <t>₽</t>
  </si>
  <si>
    <t>Материалы и иные затраты, если они реально возникают</t>
  </si>
  <si>
    <t>Общехозяйственные расходы</t>
  </si>
  <si>
    <t>Учебное допущение; замените на свою обоснованную долю</t>
  </si>
  <si>
    <t>Плановая наценка на полную себестоимость</t>
  </si>
  <si>
    <t>Это не то же самое, что рентабельность продаж</t>
  </si>
  <si>
    <t>НДС</t>
  </si>
  <si>
    <t>Изменяемое поле — проверьте применимую ставку</t>
  </si>
  <si>
    <t>Рыночный ориентир</t>
  </si>
  <si>
    <t>₽/м²/мес.</t>
  </si>
  <si>
    <t>Опционально: сопоставимая ставка рынка без НДС</t>
  </si>
  <si>
    <t>2. Расходы по площадке: фиксированная часть</t>
  </si>
  <si>
    <t>Статья затрат</t>
  </si>
  <si>
    <t>Общие затраты, ₽/мес.</t>
  </si>
  <si>
    <t>База</t>
  </si>
  <si>
    <t>На арендатора, ₽/мес.</t>
  </si>
  <si>
    <t>Пояснение</t>
  </si>
  <si>
    <t>Земельный налог / аренда земельного участка</t>
  </si>
  <si>
    <t>Распределяем по площади, если это соответствует экономике объекта</t>
  </si>
  <si>
    <t>Охрана территории</t>
  </si>
  <si>
    <t>По площади — только если территория охраняется совместно</t>
  </si>
  <si>
    <t>Освещение территории</t>
  </si>
  <si>
    <t>При отдельном учете используйте прямые данные</t>
  </si>
  <si>
    <t>Уборка и содержание территории</t>
  </si>
  <si>
    <t>Включая сезонные работы</t>
  </si>
  <si>
    <t>Текущий ремонт покрытия</t>
  </si>
  <si>
    <t>Только относимая к площадке часть</t>
  </si>
  <si>
    <t>Амортизация / содержание благоустройства</t>
  </si>
  <si>
    <t>Если расходы реально возникают</t>
  </si>
  <si>
    <t>Прямые расходы по договору</t>
  </si>
  <si>
    <t>Например, отдельная разметка или доступ</t>
  </si>
  <si>
    <t>3. Дополнительные операции: запуск и прогрев автомобилей</t>
  </si>
  <si>
    <t>Показатель</t>
  </si>
  <si>
    <t>Формула</t>
  </si>
  <si>
    <t>Результат</t>
  </si>
  <si>
    <t>Труд на запуск и прогрев</t>
  </si>
  <si>
    <t>авто × запусков × минут / 60 × стоимость часа</t>
  </si>
  <si>
    <t>₽/мес.</t>
  </si>
  <si>
    <t>Топливо на прогрев</t>
  </si>
  <si>
    <t>авто × запусков × л/прогрев × цена топлива</t>
  </si>
  <si>
    <t>Прочие прямые расходы</t>
  </si>
  <si>
    <t>авто × запусков × расходы на 1 прогрев</t>
  </si>
  <si>
    <t>Всего прямых расходов на операции</t>
  </si>
  <si>
    <t>4. Итоговая калькуляция арендной платы</t>
  </si>
  <si>
    <t>Логика</t>
  </si>
  <si>
    <t>Контрольная аналитика</t>
  </si>
  <si>
    <t>Фиксированные расходы, отнесенные на арендатора</t>
  </si>
  <si>
    <t>Сумма расходов по площадке</t>
  </si>
  <si>
    <t>Переменные прямые расходы на прогрев</t>
  </si>
  <si>
    <t>Сумма операций с автомобилями</t>
  </si>
  <si>
    <t>Прямой труд на 1 прогрев, ₽</t>
  </si>
  <si>
    <t>Прямые и распределенные расходы</t>
  </si>
  <si>
    <t>Фиксированные + переменные</t>
  </si>
  <si>
    <t>Топливо на 1 прогрев, ₽</t>
  </si>
  <si>
    <t>Расходы × доля ОХР</t>
  </si>
  <si>
    <t>Прочие расходы на 1 прогрев, ₽</t>
  </si>
  <si>
    <t>Полная себестоимость</t>
  </si>
  <si>
    <t>Расходы + ОХР</t>
  </si>
  <si>
    <t>Прямые расходы на 1 прогрев, ₽</t>
  </si>
  <si>
    <t>Плановая прибыль</t>
  </si>
  <si>
    <t>Полная себестоимость × наценка</t>
  </si>
  <si>
    <t>Рентабельность продаж, %</t>
  </si>
  <si>
    <t>Цена без НДС</t>
  </si>
  <si>
    <t>Себестоимость + прибыль</t>
  </si>
  <si>
    <t>Цена без НДС × ставка НДС</t>
  </si>
  <si>
    <t>Цена с НДС</t>
  </si>
  <si>
    <t>Цена без НДС + НДС</t>
  </si>
  <si>
    <t>Средняя ставка без НДС</t>
  </si>
  <si>
    <t>Цена без НДС / площадь арендатора</t>
  </si>
  <si>
    <t>Средняя ставка с НДС</t>
  </si>
  <si>
    <t>Цена с НДС / площадь арендатора</t>
  </si>
  <si>
    <t>Рыночная проверка</t>
  </si>
  <si>
    <t>Сравнение ставки без НДС с ориентиром</t>
  </si>
  <si>
    <t>Методический смысл модели: плата за выделенную площадь — фиксированная часть, а запуск и прогрев автомобилей — переменная часть, зависящая от количества техники и частоты операций. Если договор не предусматривает запуск/прогрев, соответствующие исходные данные можно обнулить. Если эти действия предусмотрены, их труд и топливо нельзя «растворять» в площади — их лучше считать отдельно.</t>
  </si>
  <si>
    <t>Как пользоваться универсальным шаблоном</t>
  </si>
  <si>
    <t>Шаг</t>
  </si>
  <si>
    <t>Что заменить</t>
  </si>
  <si>
    <t>Зачем</t>
  </si>
  <si>
    <t>Площадь площадки и арендатора</t>
  </si>
  <si>
    <t>Определить долю общих расходов</t>
  </si>
  <si>
    <t>Не забывайте про проезды и зоны, фактически закрепленные за контрагентом</t>
  </si>
  <si>
    <t>Количество автомобилей и частоту прогрева</t>
  </si>
  <si>
    <t>Рассчитать переменные операции</t>
  </si>
  <si>
    <t>Если прогрев не предусмотрен — поставьте 0</t>
  </si>
  <si>
    <t>Время прогрева и стоимость часа</t>
  </si>
  <si>
    <t>Посчитать трудозатраты</t>
  </si>
  <si>
    <t>Используйте норму, хронометраж или иной подтверждаемый источник</t>
  </si>
  <si>
    <t>Расход и цену топлива</t>
  </si>
  <si>
    <t>Учесть ресурс, который реально потребляется</t>
  </si>
  <si>
    <t>Не задавайте расход «на глаз»; если данных нет — оставьте 0 до подтверждения</t>
  </si>
  <si>
    <t>Статьи общих затрат</t>
  </si>
  <si>
    <t>Сформировать фиксированную часть</t>
  </si>
  <si>
    <t>Включайте только расходы с причинно-следственной связью</t>
  </si>
  <si>
    <t>ОХР, наценку и НДС</t>
  </si>
  <si>
    <t>Получить договорный расчет</t>
  </si>
  <si>
    <t>Проценты должны соответствовать вашей методике и налоговому режиму</t>
  </si>
  <si>
    <t>Проверить конкурентоспособность</t>
  </si>
  <si>
    <t>Поле необязательное, но полезно для коммерческого решения</t>
  </si>
  <si>
    <t>Что делает модель универсальной</t>
  </si>
  <si>
    <t>Шаблон не привязан к одной площадке или конкретному предприятию. Пользователь меняет исходные данные, а формулы пересчитывают фиксированную часть за площадь, переменные расходы на запуск/прогрев, полную себестоимость, прибыль, НДС и среднюю ставку за 1 м². При отсутствии отдельной операции соответствующие поля можно обнулить без перестройки модели.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</si>
</sst>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>
    <font>
      <sz val="11"/>
      <name val="Carlito"/>
    </font>
    <font>
      <b/>
      <sz val="16"/>
      <color rgb="FFFFFFFF"/>
      <name val="Carlito"/>
    </font>
    <font>
      <sz val="11"/>
      <color rgb="FF5B6470"/>
      <name val="Carlito"/>
    </font>
    <font>
      <b/>
      <sz val="11"/>
      <color rgb="FFFFFFFF"/>
      <name val="Carlito"/>
    </font>
    <font>
      <b/>
      <sz val="11"/>
      <color rgb="FF7A3E68"/>
      <name val="Carlito"/>
    </font>
    <font>
      <b/>
      <sz val="11"/>
      <color rgb="FF1F4E78"/>
      <name val="Carlito"/>
    </font>
    <font>
      <sz val="11"/>
      <color rgb="FF1F4E78"/>
      <name val="Carlito"/>
    </font>
    <font>
      <b/>
      <sz val="11"/>
      <color rgb="FF244F45"/>
      <name val="Carlito"/>
    </font>
    <font>
      <b/>
      <sz val="15"/>
      <color rgb="FFFFFFFF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7A3E68"/>
      </patternFill>
    </fill>
    <fill>
      <patternFill patternType="solid">
        <fgColor rgb="FFF7F3ED"/>
      </patternFill>
    </fill>
    <fill>
      <patternFill patternType="solid">
        <fgColor rgb="FF244F45"/>
      </patternFill>
    </fill>
    <fill>
      <patternFill patternType="solid">
        <fgColor rgb="FFF2E9EF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8">
    <xf numFmtId="0" fontId="0" fillId="0" borderId="0" xfId="0"/>
    <xf numFmtId="0" fontId="0" fillId="0" borderId="0" xfId="1" applyFont="1" applyAlignment="1">
      <alignment vertical="center"/>
    </xf>
    <xf numFmtId="0" fontId="1" fillId="2" borderId="0" xfId="1" applyFont="1" applyFill="1" applyAlignment="1">
      <alignment vertical="center"/>
    </xf>
    <xf numFmtId="0" fontId="2" fillId="3" borderId="0" xfId="1" applyFont="1" applyFill="1" applyAlignment="1">
      <alignment vertical="center" wrapText="1"/>
    </xf>
    <xf numFmtId="0" fontId="3" fillId="4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2" fillId="3" borderId="1" xfId="1" applyFont="1" applyFill="1" applyBorder="1" applyAlignment="1">
      <alignment vertical="center" wrapText="1"/>
    </xf>
    <xf numFmtId="0" fontId="8" fillId="2" borderId="0" xfId="1" applyFont="1" applyFill="1" applyAlignment="1">
      <alignment vertical="center"/>
    </xf>
    <xf numFmtId="0" fontId="4" fillId="5" borderId="2" xfId="1" applyFont="1" applyFill="1" applyBorder="1" applyAlignment="1">
      <alignment horizontal="center" vertical="center" wrapText="1"/>
    </xf>
    <xf numFmtId="0" fontId="0" fillId="0" borderId="2" xfId="1" applyFont="1" applyBorder="1" applyAlignment="1">
      <alignment vertical="center"/>
    </xf>
    <xf numFmtId="0" fontId="0" fillId="0" borderId="2" xfId="1" applyFont="1" applyBorder="1" applyAlignment="1">
      <alignment vertical="center" wrapText="1"/>
    </xf>
    <xf numFmtId="3" fontId="5" fillId="6" borderId="2" xfId="1" applyNumberFormat="1" applyFont="1" applyFill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" fontId="5" fillId="6" borderId="2" xfId="1" applyNumberFormat="1" applyFont="1" applyFill="1" applyBorder="1" applyAlignment="1">
      <alignment horizontal="center" vertical="center" wrapText="1"/>
    </xf>
    <xf numFmtId="4" fontId="5" fillId="6" borderId="2" xfId="1" applyNumberFormat="1" applyFont="1" applyFill="1" applyBorder="1" applyAlignment="1">
      <alignment horizontal="center" vertical="center" wrapText="1"/>
    </xf>
    <xf numFmtId="164" fontId="5" fillId="6" borderId="2" xfId="1" applyNumberFormat="1" applyFont="1" applyFill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164" fontId="0" fillId="0" borderId="2" xfId="1" applyNumberFormat="1" applyFont="1" applyBorder="1" applyAlignment="1">
      <alignment vertical="center" wrapText="1"/>
    </xf>
    <xf numFmtId="4" fontId="0" fillId="0" borderId="2" xfId="1" applyNumberFormat="1" applyFont="1" applyBorder="1" applyAlignment="1">
      <alignment vertical="center" wrapText="1"/>
    </xf>
    <xf numFmtId="4" fontId="6" fillId="6" borderId="2" xfId="1" applyNumberFormat="1" applyFont="1" applyFill="1" applyBorder="1" applyAlignment="1">
      <alignment horizontal="center" vertical="center" wrapText="1"/>
    </xf>
    <xf numFmtId="164" fontId="0" fillId="0" borderId="2" xfId="1" applyNumberFormat="1" applyFont="1" applyBorder="1" applyAlignment="1">
      <alignment horizontal="center" vertical="center" wrapText="1"/>
    </xf>
    <xf numFmtId="4" fontId="0" fillId="0" borderId="2" xfId="1" applyNumberFormat="1" applyFont="1" applyBorder="1" applyAlignment="1">
      <alignment horizontal="center" vertical="center" wrapText="1"/>
    </xf>
    <xf numFmtId="0" fontId="0" fillId="0" borderId="2" xfId="1" applyFont="1" applyBorder="1" applyAlignment="1">
      <alignment horizontal="left" vertical="center" wrapText="1"/>
    </xf>
    <xf numFmtId="0" fontId="4" fillId="5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4" fontId="0" fillId="0" borderId="2" xfId="1" applyNumberFormat="1" applyFont="1" applyBorder="1" applyAlignment="1">
      <alignment vertical="center"/>
    </xf>
    <xf numFmtId="4" fontId="4" fillId="0" borderId="2" xfId="1" applyNumberFormat="1" applyFont="1" applyBorder="1" applyAlignment="1">
      <alignment vertical="center"/>
    </xf>
    <xf numFmtId="0" fontId="7" fillId="3" borderId="2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opLeftCell="A43" zoomScale="80" zoomScaleNormal="80" workbookViewId="0">
      <selection activeCell="C51" sqref="C51"/>
    </sheetView>
  </sheetViews>
  <sheetFormatPr defaultRowHeight="13.8"/>
  <cols>
    <col min="1" max="1" width="46.8984375" customWidth="1"/>
    <col min="2" max="2" width="39.59765625" customWidth="1"/>
    <col min="3" max="3" width="19" customWidth="1"/>
    <col min="4" max="4" width="36.3984375" customWidth="1"/>
    <col min="5" max="5" width="56.09765625" customWidth="1"/>
    <col min="6" max="6" width="18" customWidth="1"/>
  </cols>
  <sheetData>
    <row r="1" spans="1:6" ht="24" customHeight="1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spans="1:6">
      <c r="A4" s="1"/>
      <c r="B4" s="1"/>
      <c r="C4" s="1"/>
      <c r="D4" s="1"/>
      <c r="E4" s="1"/>
      <c r="F4" s="1"/>
    </row>
    <row r="5" spans="1:6">
      <c r="A5" s="4" t="s">
        <v>2</v>
      </c>
      <c r="B5" s="4"/>
      <c r="C5" s="4"/>
      <c r="D5" s="4"/>
      <c r="E5" s="4"/>
      <c r="F5" s="4"/>
    </row>
    <row r="6" spans="1:6">
      <c r="A6" s="8" t="s">
        <v>3</v>
      </c>
      <c r="B6" s="8" t="s">
        <v>4</v>
      </c>
      <c r="C6" s="8" t="s">
        <v>5</v>
      </c>
      <c r="D6" s="8" t="s">
        <v>6</v>
      </c>
      <c r="E6" s="9"/>
      <c r="F6" s="9"/>
    </row>
    <row r="7" spans="1:6" ht="27.6">
      <c r="A7" s="10" t="s">
        <v>7</v>
      </c>
      <c r="B7" s="11">
        <v>3000</v>
      </c>
      <c r="C7" s="16" t="s">
        <v>8</v>
      </c>
      <c r="D7" s="10" t="s">
        <v>9</v>
      </c>
      <c r="E7" s="9"/>
      <c r="F7" s="9"/>
    </row>
    <row r="8" spans="1:6" ht="27.6">
      <c r="A8" s="10" t="s">
        <v>10</v>
      </c>
      <c r="B8" s="11">
        <v>600</v>
      </c>
      <c r="C8" s="16" t="s">
        <v>8</v>
      </c>
      <c r="D8" s="10" t="s">
        <v>11</v>
      </c>
      <c r="E8" s="9"/>
      <c r="F8" s="9"/>
    </row>
    <row r="9" spans="1:6">
      <c r="A9" s="10" t="s">
        <v>12</v>
      </c>
      <c r="B9" s="12">
        <f>B8/B7</f>
        <v>0.2</v>
      </c>
      <c r="C9" s="16" t="s">
        <v>13</v>
      </c>
      <c r="D9" s="10" t="s">
        <v>14</v>
      </c>
      <c r="E9" s="9"/>
      <c r="F9" s="9"/>
    </row>
    <row r="10" spans="1:6">
      <c r="A10" s="10" t="s">
        <v>15</v>
      </c>
      <c r="B10" s="13">
        <v>24</v>
      </c>
      <c r="C10" s="16" t="s">
        <v>16</v>
      </c>
      <c r="D10" s="10" t="s">
        <v>17</v>
      </c>
      <c r="E10" s="9"/>
      <c r="F10" s="9"/>
    </row>
    <row r="11" spans="1:6" ht="27.6">
      <c r="A11" s="10" t="s">
        <v>18</v>
      </c>
      <c r="B11" s="13">
        <v>1</v>
      </c>
      <c r="C11" s="16" t="s">
        <v>19</v>
      </c>
      <c r="D11" s="10" t="s">
        <v>20</v>
      </c>
      <c r="E11" s="9"/>
      <c r="F11" s="9"/>
    </row>
    <row r="12" spans="1:6">
      <c r="A12" s="10" t="s">
        <v>21</v>
      </c>
      <c r="B12" s="13">
        <v>10</v>
      </c>
      <c r="C12" s="16" t="s">
        <v>22</v>
      </c>
      <c r="D12" s="10" t="s">
        <v>23</v>
      </c>
      <c r="E12" s="9"/>
      <c r="F12" s="9"/>
    </row>
    <row r="13" spans="1:6">
      <c r="A13" s="10" t="s">
        <v>24</v>
      </c>
      <c r="B13" s="14">
        <v>500</v>
      </c>
      <c r="C13" s="16" t="s">
        <v>25</v>
      </c>
      <c r="D13" s="10" t="s">
        <v>26</v>
      </c>
      <c r="E13" s="9"/>
      <c r="F13" s="9"/>
    </row>
    <row r="14" spans="1:6" ht="27.6">
      <c r="A14" s="10" t="s">
        <v>27</v>
      </c>
      <c r="B14" s="14">
        <v>0</v>
      </c>
      <c r="C14" s="16" t="s">
        <v>28</v>
      </c>
      <c r="D14" s="10" t="s">
        <v>29</v>
      </c>
      <c r="E14" s="9"/>
      <c r="F14" s="9"/>
    </row>
    <row r="15" spans="1:6">
      <c r="A15" s="10" t="s">
        <v>30</v>
      </c>
      <c r="B15" s="14">
        <v>0</v>
      </c>
      <c r="C15" s="16" t="s">
        <v>31</v>
      </c>
      <c r="D15" s="10" t="s">
        <v>32</v>
      </c>
      <c r="E15" s="9"/>
      <c r="F15" s="9"/>
    </row>
    <row r="16" spans="1:6" ht="27.6">
      <c r="A16" s="10" t="s">
        <v>33</v>
      </c>
      <c r="B16" s="14">
        <v>0</v>
      </c>
      <c r="C16" s="16" t="s">
        <v>34</v>
      </c>
      <c r="D16" s="10" t="s">
        <v>35</v>
      </c>
      <c r="E16" s="9"/>
      <c r="F16" s="9"/>
    </row>
    <row r="17" spans="1:6" ht="27.6">
      <c r="A17" s="10" t="s">
        <v>36</v>
      </c>
      <c r="B17" s="15">
        <v>0.12</v>
      </c>
      <c r="C17" s="16" t="s">
        <v>13</v>
      </c>
      <c r="D17" s="10" t="s">
        <v>37</v>
      </c>
      <c r="E17" s="9"/>
      <c r="F17" s="9"/>
    </row>
    <row r="18" spans="1:6" ht="27.6">
      <c r="A18" s="10" t="s">
        <v>38</v>
      </c>
      <c r="B18" s="15">
        <v>0.2</v>
      </c>
      <c r="C18" s="16" t="s">
        <v>13</v>
      </c>
      <c r="D18" s="10" t="s">
        <v>39</v>
      </c>
      <c r="E18" s="9"/>
      <c r="F18" s="9"/>
    </row>
    <row r="19" spans="1:6" ht="27.6">
      <c r="A19" s="10" t="s">
        <v>40</v>
      </c>
      <c r="B19" s="15">
        <v>0.22</v>
      </c>
      <c r="C19" s="16" t="s">
        <v>13</v>
      </c>
      <c r="D19" s="10" t="s">
        <v>41</v>
      </c>
      <c r="E19" s="9"/>
      <c r="F19" s="9"/>
    </row>
    <row r="20" spans="1:6">
      <c r="A20" s="10" t="s">
        <v>42</v>
      </c>
      <c r="B20" s="14">
        <v>0</v>
      </c>
      <c r="C20" s="16" t="s">
        <v>43</v>
      </c>
      <c r="D20" s="10" t="s">
        <v>44</v>
      </c>
      <c r="E20" s="9"/>
      <c r="F20" s="9"/>
    </row>
    <row r="21" spans="1:6">
      <c r="A21" s="9"/>
      <c r="B21" s="9"/>
      <c r="C21" s="9"/>
      <c r="D21" s="9"/>
      <c r="E21" s="9"/>
      <c r="F21" s="9"/>
    </row>
    <row r="22" spans="1:6">
      <c r="A22" s="4" t="s">
        <v>45</v>
      </c>
      <c r="B22" s="4"/>
      <c r="C22" s="4"/>
      <c r="D22" s="4"/>
      <c r="E22" s="4"/>
      <c r="F22" s="4"/>
    </row>
    <row r="23" spans="1:6" ht="27.6">
      <c r="A23" s="8" t="s">
        <v>46</v>
      </c>
      <c r="B23" s="8" t="s">
        <v>47</v>
      </c>
      <c r="C23" s="8" t="s">
        <v>48</v>
      </c>
      <c r="D23" s="8" t="s">
        <v>49</v>
      </c>
      <c r="E23" s="8" t="s">
        <v>50</v>
      </c>
      <c r="F23" s="1"/>
    </row>
    <row r="24" spans="1:6" ht="27.6">
      <c r="A24" s="10" t="s">
        <v>51</v>
      </c>
      <c r="B24" s="19">
        <v>90000</v>
      </c>
      <c r="C24" s="20">
        <f t="shared" ref="C24:C29" si="0">$B$9</f>
        <v>0.2</v>
      </c>
      <c r="D24" s="21">
        <f t="shared" ref="D24:D30" si="1">B24*C24</f>
        <v>18000</v>
      </c>
      <c r="E24" s="22" t="s">
        <v>52</v>
      </c>
      <c r="F24" s="1"/>
    </row>
    <row r="25" spans="1:6">
      <c r="A25" s="10" t="s">
        <v>53</v>
      </c>
      <c r="B25" s="19">
        <v>180000</v>
      </c>
      <c r="C25" s="20">
        <f t="shared" si="0"/>
        <v>0.2</v>
      </c>
      <c r="D25" s="21">
        <f t="shared" si="1"/>
        <v>36000</v>
      </c>
      <c r="E25" s="22" t="s">
        <v>54</v>
      </c>
      <c r="F25" s="1"/>
    </row>
    <row r="26" spans="1:6">
      <c r="A26" s="10" t="s">
        <v>55</v>
      </c>
      <c r="B26" s="19">
        <v>27000</v>
      </c>
      <c r="C26" s="20">
        <f t="shared" si="0"/>
        <v>0.2</v>
      </c>
      <c r="D26" s="21">
        <f t="shared" si="1"/>
        <v>5400</v>
      </c>
      <c r="E26" s="22" t="s">
        <v>56</v>
      </c>
      <c r="F26" s="1"/>
    </row>
    <row r="27" spans="1:6">
      <c r="A27" s="10" t="s">
        <v>57</v>
      </c>
      <c r="B27" s="19">
        <v>45000</v>
      </c>
      <c r="C27" s="20">
        <f t="shared" si="0"/>
        <v>0.2</v>
      </c>
      <c r="D27" s="21">
        <f t="shared" si="1"/>
        <v>9000</v>
      </c>
      <c r="E27" s="22" t="s">
        <v>58</v>
      </c>
      <c r="F27" s="1"/>
    </row>
    <row r="28" spans="1:6">
      <c r="A28" s="10" t="s">
        <v>59</v>
      </c>
      <c r="B28" s="19">
        <v>30000</v>
      </c>
      <c r="C28" s="20">
        <f t="shared" si="0"/>
        <v>0.2</v>
      </c>
      <c r="D28" s="21">
        <f t="shared" si="1"/>
        <v>6000</v>
      </c>
      <c r="E28" s="22" t="s">
        <v>60</v>
      </c>
      <c r="F28" s="1"/>
    </row>
    <row r="29" spans="1:6" ht="27.6">
      <c r="A29" s="10" t="s">
        <v>61</v>
      </c>
      <c r="B29" s="19">
        <v>25000</v>
      </c>
      <c r="C29" s="20">
        <f t="shared" si="0"/>
        <v>0.2</v>
      </c>
      <c r="D29" s="21">
        <f t="shared" si="1"/>
        <v>5000</v>
      </c>
      <c r="E29" s="22" t="s">
        <v>62</v>
      </c>
      <c r="F29" s="1"/>
    </row>
    <row r="30" spans="1:6">
      <c r="A30" s="10" t="s">
        <v>63</v>
      </c>
      <c r="B30" s="19">
        <v>5000</v>
      </c>
      <c r="C30" s="20">
        <v>1</v>
      </c>
      <c r="D30" s="21">
        <f t="shared" si="1"/>
        <v>5000</v>
      </c>
      <c r="E30" s="22" t="s">
        <v>64</v>
      </c>
      <c r="F30" s="1"/>
    </row>
    <row r="31" spans="1:6">
      <c r="A31" s="9"/>
      <c r="B31" s="9"/>
      <c r="C31" s="9"/>
      <c r="D31" s="9"/>
      <c r="E31" s="9"/>
      <c r="F31" s="1"/>
    </row>
    <row r="32" spans="1:6">
      <c r="A32" s="5" t="s">
        <v>65</v>
      </c>
      <c r="B32" s="5"/>
      <c r="C32" s="5"/>
      <c r="D32" s="5"/>
      <c r="E32" s="5"/>
      <c r="F32" s="5"/>
    </row>
    <row r="33" spans="1:6">
      <c r="A33" s="8" t="s">
        <v>66</v>
      </c>
      <c r="B33" s="8" t="s">
        <v>67</v>
      </c>
      <c r="C33" s="8" t="s">
        <v>68</v>
      </c>
      <c r="D33" s="8" t="s">
        <v>5</v>
      </c>
      <c r="E33" s="9"/>
      <c r="F33" s="1"/>
    </row>
    <row r="34" spans="1:6" ht="41.4">
      <c r="A34" s="10" t="s">
        <v>69</v>
      </c>
      <c r="B34" s="16" t="s">
        <v>70</v>
      </c>
      <c r="C34" s="21">
        <f>$B$10*$B$11*$B$12/60*$B$13</f>
        <v>2000</v>
      </c>
      <c r="D34" s="16" t="s">
        <v>71</v>
      </c>
      <c r="E34" s="9"/>
      <c r="F34" s="1"/>
    </row>
    <row r="35" spans="1:6" ht="41.4">
      <c r="A35" s="10" t="s">
        <v>72</v>
      </c>
      <c r="B35" s="16" t="s">
        <v>73</v>
      </c>
      <c r="C35" s="21">
        <f>$B$10*$B$11*$B$14*$B$15</f>
        <v>0</v>
      </c>
      <c r="D35" s="16" t="s">
        <v>71</v>
      </c>
      <c r="E35" s="9"/>
      <c r="F35" s="1"/>
    </row>
    <row r="36" spans="1:6" ht="41.4">
      <c r="A36" s="10" t="s">
        <v>74</v>
      </c>
      <c r="B36" s="16" t="s">
        <v>75</v>
      </c>
      <c r="C36" s="21">
        <f>$B$10*$B$11*$B$16</f>
        <v>0</v>
      </c>
      <c r="D36" s="16" t="s">
        <v>71</v>
      </c>
      <c r="E36" s="9"/>
      <c r="F36" s="1"/>
    </row>
    <row r="37" spans="1:6">
      <c r="A37" s="10" t="s">
        <v>76</v>
      </c>
      <c r="B37" s="16"/>
      <c r="C37" s="21">
        <f>SUM(C34:C36)</f>
        <v>2000</v>
      </c>
      <c r="D37" s="16" t="s">
        <v>71</v>
      </c>
      <c r="E37" s="9"/>
      <c r="F37" s="1"/>
    </row>
    <row r="38" spans="1:6">
      <c r="A38" s="9"/>
      <c r="B38" s="9"/>
      <c r="C38" s="9"/>
      <c r="D38" s="9"/>
      <c r="E38" s="9"/>
      <c r="F38" s="1"/>
    </row>
    <row r="39" spans="1:6">
      <c r="A39" s="5" t="s">
        <v>77</v>
      </c>
      <c r="B39" s="5"/>
      <c r="C39" s="5"/>
      <c r="D39" s="5"/>
      <c r="E39" s="5"/>
      <c r="F39" s="5"/>
    </row>
    <row r="40" spans="1:6">
      <c r="A40" s="23" t="s">
        <v>66</v>
      </c>
      <c r="B40" s="23" t="s">
        <v>78</v>
      </c>
      <c r="C40" s="23" t="s">
        <v>68</v>
      </c>
      <c r="D40" s="23" t="s">
        <v>5</v>
      </c>
      <c r="E40" s="24" t="s">
        <v>79</v>
      </c>
      <c r="F40" s="24"/>
    </row>
    <row r="41" spans="1:6">
      <c r="A41" s="9" t="s">
        <v>80</v>
      </c>
      <c r="B41" s="9" t="s">
        <v>81</v>
      </c>
      <c r="C41" s="25">
        <f>SUM(D24:D30)</f>
        <v>84400</v>
      </c>
      <c r="D41" s="9" t="s">
        <v>71</v>
      </c>
      <c r="E41" s="10" t="s">
        <v>66</v>
      </c>
      <c r="F41" s="10" t="s">
        <v>4</v>
      </c>
    </row>
    <row r="42" spans="1:6">
      <c r="A42" s="9" t="s">
        <v>82</v>
      </c>
      <c r="B42" s="9" t="s">
        <v>83</v>
      </c>
      <c r="C42" s="25">
        <f>C37</f>
        <v>2000</v>
      </c>
      <c r="D42" s="9" t="s">
        <v>71</v>
      </c>
      <c r="E42" s="10" t="s">
        <v>84</v>
      </c>
      <c r="F42" s="18">
        <f>$B$12/60*$B$13</f>
        <v>83.333333333333329</v>
      </c>
    </row>
    <row r="43" spans="1:6">
      <c r="A43" s="9" t="s">
        <v>85</v>
      </c>
      <c r="B43" s="9" t="s">
        <v>86</v>
      </c>
      <c r="C43" s="25">
        <f>C41+C42</f>
        <v>86400</v>
      </c>
      <c r="D43" s="9" t="s">
        <v>71</v>
      </c>
      <c r="E43" s="10" t="s">
        <v>87</v>
      </c>
      <c r="F43" s="18">
        <f>$B$14*$B$15</f>
        <v>0</v>
      </c>
    </row>
    <row r="44" spans="1:6">
      <c r="A44" s="9" t="s">
        <v>36</v>
      </c>
      <c r="B44" s="9" t="s">
        <v>88</v>
      </c>
      <c r="C44" s="25">
        <f>C43*$B$17</f>
        <v>10368</v>
      </c>
      <c r="D44" s="9" t="s">
        <v>71</v>
      </c>
      <c r="E44" s="10" t="s">
        <v>89</v>
      </c>
      <c r="F44" s="18">
        <f>$B$16</f>
        <v>0</v>
      </c>
    </row>
    <row r="45" spans="1:6">
      <c r="A45" s="9" t="s">
        <v>90</v>
      </c>
      <c r="B45" s="9" t="s">
        <v>91</v>
      </c>
      <c r="C45" s="25">
        <f>C43+C44</f>
        <v>96768</v>
      </c>
      <c r="D45" s="9" t="s">
        <v>71</v>
      </c>
      <c r="E45" s="10" t="s">
        <v>92</v>
      </c>
      <c r="F45" s="18">
        <f>SUM(F42:F44)</f>
        <v>83.333333333333329</v>
      </c>
    </row>
    <row r="46" spans="1:6">
      <c r="A46" s="9" t="s">
        <v>93</v>
      </c>
      <c r="B46" s="9" t="s">
        <v>94</v>
      </c>
      <c r="C46" s="25">
        <f>C45*$B$18</f>
        <v>19353.600000000002</v>
      </c>
      <c r="D46" s="9" t="s">
        <v>71</v>
      </c>
      <c r="E46" s="10" t="s">
        <v>95</v>
      </c>
      <c r="F46" s="17">
        <f>IF(C47=0,0,C46/C47)</f>
        <v>0.16666666666666669</v>
      </c>
    </row>
    <row r="47" spans="1:6">
      <c r="A47" s="9" t="s">
        <v>96</v>
      </c>
      <c r="B47" s="9" t="s">
        <v>97</v>
      </c>
      <c r="C47" s="26">
        <f>C45+C46</f>
        <v>116121.60000000001</v>
      </c>
      <c r="D47" s="9" t="s">
        <v>71</v>
      </c>
      <c r="E47" s="9"/>
      <c r="F47" s="9"/>
    </row>
    <row r="48" spans="1:6">
      <c r="A48" s="9" t="s">
        <v>40</v>
      </c>
      <c r="B48" s="9" t="s">
        <v>98</v>
      </c>
      <c r="C48" s="26">
        <f>C47*$B$19</f>
        <v>25546.752</v>
      </c>
      <c r="D48" s="9" t="s">
        <v>71</v>
      </c>
      <c r="E48" s="9"/>
      <c r="F48" s="9"/>
    </row>
    <row r="49" spans="1:6">
      <c r="A49" s="9" t="s">
        <v>99</v>
      </c>
      <c r="B49" s="9" t="s">
        <v>100</v>
      </c>
      <c r="C49" s="26">
        <f>C47+C48</f>
        <v>141668.35200000001</v>
      </c>
      <c r="D49" s="9" t="s">
        <v>71</v>
      </c>
      <c r="E49" s="9"/>
      <c r="F49" s="9"/>
    </row>
    <row r="50" spans="1:6">
      <c r="A50" s="9" t="s">
        <v>101</v>
      </c>
      <c r="B50" s="9" t="s">
        <v>102</v>
      </c>
      <c r="C50" s="26">
        <f>C47/$B$8</f>
        <v>193.536</v>
      </c>
      <c r="D50" s="9" t="s">
        <v>43</v>
      </c>
      <c r="E50" s="9"/>
      <c r="F50" s="9"/>
    </row>
    <row r="51" spans="1:6">
      <c r="A51" s="9" t="s">
        <v>103</v>
      </c>
      <c r="B51" s="9" t="s">
        <v>104</v>
      </c>
      <c r="C51" s="26">
        <f>C49/$B$8</f>
        <v>236.11392000000004</v>
      </c>
      <c r="D51" s="9" t="s">
        <v>43</v>
      </c>
      <c r="E51" s="9"/>
      <c r="F51" s="9"/>
    </row>
    <row r="52" spans="1:6" ht="27.6">
      <c r="A52" s="9" t="s">
        <v>105</v>
      </c>
      <c r="B52" s="9" t="s">
        <v>106</v>
      </c>
      <c r="C52" s="27" t="str">
        <f>IF($B$20&lt;=0,"Рыночный ориентир не задан",IF(C50&gt;$B$20,"Расчетная ставка выше рынка",IF(C50&lt;$B$20,"Расчетная ставка ниже рынка","На уровне рынка")))</f>
        <v>Рыночный ориентир не задан</v>
      </c>
      <c r="D52" s="9"/>
      <c r="E52" s="9"/>
      <c r="F52" s="9"/>
    </row>
    <row r="53" spans="1:6">
      <c r="A53" s="9"/>
      <c r="B53" s="9"/>
      <c r="C53" s="9"/>
      <c r="D53" s="9"/>
      <c r="E53" s="9"/>
      <c r="F53" s="9"/>
    </row>
    <row r="54" spans="1:6">
      <c r="A54" s="6" t="s">
        <v>107</v>
      </c>
      <c r="B54" s="3"/>
      <c r="C54" s="3"/>
      <c r="D54" s="3"/>
      <c r="E54" s="3"/>
      <c r="F54" s="3"/>
    </row>
    <row r="55" spans="1:6">
      <c r="A55" s="6"/>
      <c r="B55" s="3"/>
      <c r="C55" s="3"/>
      <c r="D55" s="3"/>
      <c r="E55" s="3"/>
      <c r="F55" s="3"/>
    </row>
    <row r="56" spans="1:6">
      <c r="A56" s="6"/>
      <c r="B56" s="3"/>
      <c r="C56" s="3"/>
      <c r="D56" s="3"/>
      <c r="E56" s="3"/>
      <c r="F56" s="3"/>
    </row>
    <row r="57" spans="1:6">
      <c r="A57" s="6"/>
      <c r="B57" s="3"/>
      <c r="C57" s="3"/>
      <c r="D57" s="3"/>
      <c r="E57" s="3"/>
      <c r="F57" s="3"/>
    </row>
  </sheetData>
  <mergeCells count="8">
    <mergeCell ref="A39:F39"/>
    <mergeCell ref="E40:F40"/>
    <mergeCell ref="A54:F57"/>
    <mergeCell ref="A1:F1"/>
    <mergeCell ref="A2:F3"/>
    <mergeCell ref="A5:F5"/>
    <mergeCell ref="A22:F22"/>
    <mergeCell ref="A32:F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abSelected="1" workbookViewId="0">
      <selection activeCell="D9" sqref="D9"/>
    </sheetView>
  </sheetViews>
  <sheetFormatPr defaultRowHeight="13.8"/>
  <cols>
    <col min="1" max="1" width="8" customWidth="1"/>
    <col min="2" max="2" width="34" customWidth="1"/>
    <col min="3" max="3" width="32" customWidth="1"/>
    <col min="4" max="4" width="48" customWidth="1"/>
  </cols>
  <sheetData>
    <row r="1" spans="1:4" ht="19.2">
      <c r="A1" s="7" t="s">
        <v>108</v>
      </c>
      <c r="B1" s="7"/>
      <c r="C1" s="7"/>
      <c r="D1" s="7"/>
    </row>
    <row r="2" spans="1:4">
      <c r="A2" s="1"/>
      <c r="B2" s="1"/>
      <c r="C2" s="1"/>
      <c r="D2" s="1"/>
    </row>
    <row r="3" spans="1:4">
      <c r="A3" s="8" t="s">
        <v>109</v>
      </c>
      <c r="B3" s="8" t="s">
        <v>110</v>
      </c>
      <c r="C3" s="8" t="s">
        <v>111</v>
      </c>
      <c r="D3" s="8" t="s">
        <v>6</v>
      </c>
    </row>
    <row r="4" spans="1:4" ht="27.6">
      <c r="A4" s="10">
        <v>1</v>
      </c>
      <c r="B4" s="10" t="s">
        <v>112</v>
      </c>
      <c r="C4" s="10" t="s">
        <v>113</v>
      </c>
      <c r="D4" s="10" t="s">
        <v>114</v>
      </c>
    </row>
    <row r="5" spans="1:4" ht="27.6">
      <c r="A5" s="10">
        <v>2</v>
      </c>
      <c r="B5" s="10" t="s">
        <v>115</v>
      </c>
      <c r="C5" s="10" t="s">
        <v>116</v>
      </c>
      <c r="D5" s="10" t="s">
        <v>117</v>
      </c>
    </row>
    <row r="6" spans="1:4" ht="27.6">
      <c r="A6" s="10">
        <v>3</v>
      </c>
      <c r="B6" s="10" t="s">
        <v>118</v>
      </c>
      <c r="C6" s="10" t="s">
        <v>119</v>
      </c>
      <c r="D6" s="10" t="s">
        <v>120</v>
      </c>
    </row>
    <row r="7" spans="1:4" ht="27.6">
      <c r="A7" s="10">
        <v>4</v>
      </c>
      <c r="B7" s="10" t="s">
        <v>121</v>
      </c>
      <c r="C7" s="10" t="s">
        <v>122</v>
      </c>
      <c r="D7" s="10" t="s">
        <v>123</v>
      </c>
    </row>
    <row r="8" spans="1:4" ht="27.6">
      <c r="A8" s="10">
        <v>5</v>
      </c>
      <c r="B8" s="10" t="s">
        <v>124</v>
      </c>
      <c r="C8" s="10" t="s">
        <v>125</v>
      </c>
      <c r="D8" s="10" t="s">
        <v>126</v>
      </c>
    </row>
    <row r="9" spans="1:4" ht="27.6">
      <c r="A9" s="10">
        <v>6</v>
      </c>
      <c r="B9" s="10" t="s">
        <v>127</v>
      </c>
      <c r="C9" s="10" t="s">
        <v>128</v>
      </c>
      <c r="D9" s="10" t="s">
        <v>129</v>
      </c>
    </row>
    <row r="10" spans="1:4" ht="27.6">
      <c r="A10" s="10">
        <v>7</v>
      </c>
      <c r="B10" s="10" t="s">
        <v>42</v>
      </c>
      <c r="C10" s="10" t="s">
        <v>130</v>
      </c>
      <c r="D10" s="10" t="s">
        <v>131</v>
      </c>
    </row>
    <row r="11" spans="1:4">
      <c r="A11" s="9"/>
      <c r="B11" s="9"/>
      <c r="C11" s="9"/>
      <c r="D11" s="9"/>
    </row>
    <row r="12" spans="1:4">
      <c r="A12" s="4" t="s">
        <v>132</v>
      </c>
      <c r="B12" s="4"/>
      <c r="C12" s="4"/>
      <c r="D12" s="4"/>
    </row>
    <row r="13" spans="1:4">
      <c r="A13" s="3" t="s">
        <v>133</v>
      </c>
      <c r="B13" s="3"/>
      <c r="C13" s="3"/>
      <c r="D13" s="3"/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</sheetData>
  <mergeCells count="3">
    <mergeCell ref="A1:D1"/>
    <mergeCell ref="A12:D12"/>
    <mergeCell ref="A13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</vt:lpstr>
      <vt:lpstr>Инструкция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Хозяин</cp:lastModifiedBy>
  <dcterms:modified xsi:type="dcterms:W3CDTF">2026-10-05T13:55:02Z</dcterms:modified>
</cp:coreProperties>
</file>