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Региональное меню" sheetId="1" r:id="rId1"/>
  </sheets>
  <definedNames>
    <definedName name="_xlnm.Print_Area" localSheetId="0">'Региональное меню'!$A$1:$K$226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3" i="1"/>
  <c r="J204" s="1"/>
  <c r="E203"/>
  <c r="E204" s="1"/>
  <c r="B203"/>
  <c r="B204" s="1"/>
  <c r="I199"/>
  <c r="I203" s="1"/>
  <c r="I204" s="1"/>
  <c r="H199"/>
  <c r="H203" s="1"/>
  <c r="H204" s="1"/>
  <c r="G199"/>
  <c r="G203" s="1"/>
  <c r="G204" s="1"/>
  <c r="F199"/>
  <c r="D199"/>
  <c r="C199"/>
  <c r="F196"/>
  <c r="F203" s="1"/>
  <c r="F204" s="1"/>
  <c r="D196"/>
  <c r="D203" s="1"/>
  <c r="D204" s="1"/>
  <c r="C196"/>
  <c r="C203" s="1"/>
  <c r="C204" s="1"/>
  <c r="J193"/>
  <c r="J209" s="1"/>
  <c r="J210" s="1"/>
  <c r="J211" s="1"/>
  <c r="I193"/>
  <c r="H193"/>
  <c r="G193"/>
  <c r="F193"/>
  <c r="F209" s="1"/>
  <c r="F210" s="1"/>
  <c r="E193"/>
  <c r="E209" s="1"/>
  <c r="E210" s="1"/>
  <c r="E211" s="1"/>
  <c r="D193"/>
  <c r="D209" s="1"/>
  <c r="D210" s="1"/>
  <c r="D211" s="1"/>
  <c r="C193"/>
  <c r="B193"/>
  <c r="J184"/>
  <c r="J185" s="1"/>
  <c r="E184"/>
  <c r="E185" s="1"/>
  <c r="D184"/>
  <c r="D185" s="1"/>
  <c r="B184"/>
  <c r="B185" s="1"/>
  <c r="I180"/>
  <c r="I184" s="1"/>
  <c r="I185" s="1"/>
  <c r="H180"/>
  <c r="H184" s="1"/>
  <c r="H185" s="1"/>
  <c r="G180"/>
  <c r="G184" s="1"/>
  <c r="G185" s="1"/>
  <c r="F180"/>
  <c r="F184" s="1"/>
  <c r="F185" s="1"/>
  <c r="D180"/>
  <c r="C180"/>
  <c r="C184" s="1"/>
  <c r="C185" s="1"/>
  <c r="J175"/>
  <c r="I175"/>
  <c r="H175"/>
  <c r="G175"/>
  <c r="F175"/>
  <c r="E175"/>
  <c r="D175"/>
  <c r="C175"/>
  <c r="B175"/>
  <c r="J166"/>
  <c r="J212" s="1"/>
  <c r="I166"/>
  <c r="G166"/>
  <c r="F166"/>
  <c r="E166"/>
  <c r="E212" s="1"/>
  <c r="D166"/>
  <c r="C166"/>
  <c r="C212" s="1"/>
  <c r="B166"/>
  <c r="H162"/>
  <c r="H166" s="1"/>
  <c r="G162"/>
  <c r="J156"/>
  <c r="J167" s="1"/>
  <c r="I156"/>
  <c r="I167" s="1"/>
  <c r="H156"/>
  <c r="H167" s="1"/>
  <c r="F156"/>
  <c r="F167" s="1"/>
  <c r="E156"/>
  <c r="E167" s="1"/>
  <c r="C156"/>
  <c r="C167" s="1"/>
  <c r="B156"/>
  <c r="B167" s="1"/>
  <c r="G152"/>
  <c r="G156" s="1"/>
  <c r="G167" s="1"/>
  <c r="J148"/>
  <c r="H148"/>
  <c r="F148"/>
  <c r="D148"/>
  <c r="B148"/>
  <c r="J147"/>
  <c r="I147"/>
  <c r="I148" s="1"/>
  <c r="H147"/>
  <c r="F147"/>
  <c r="E147"/>
  <c r="E148" s="1"/>
  <c r="D147"/>
  <c r="C147"/>
  <c r="C148" s="1"/>
  <c r="B147"/>
  <c r="G143"/>
  <c r="G147" s="1"/>
  <c r="G148" s="1"/>
  <c r="J138"/>
  <c r="I138"/>
  <c r="I205" s="1"/>
  <c r="H138"/>
  <c r="G138"/>
  <c r="F138"/>
  <c r="E138"/>
  <c r="D138"/>
  <c r="C138"/>
  <c r="B138"/>
  <c r="B131"/>
  <c r="J130"/>
  <c r="J206" s="1"/>
  <c r="E130"/>
  <c r="E206" s="1"/>
  <c r="C130"/>
  <c r="C206" s="1"/>
  <c r="B130"/>
  <c r="B206" s="1"/>
  <c r="I127"/>
  <c r="I130" s="1"/>
  <c r="H127"/>
  <c r="H130" s="1"/>
  <c r="G127"/>
  <c r="G130" s="1"/>
  <c r="F127"/>
  <c r="F130" s="1"/>
  <c r="D127"/>
  <c r="D130" s="1"/>
  <c r="C127"/>
  <c r="J121"/>
  <c r="J205" s="1"/>
  <c r="H121"/>
  <c r="H205" s="1"/>
  <c r="G121"/>
  <c r="G205" s="1"/>
  <c r="F121"/>
  <c r="F205" s="1"/>
  <c r="E121"/>
  <c r="E205" s="1"/>
  <c r="D121"/>
  <c r="D205" s="1"/>
  <c r="C121"/>
  <c r="C205" s="1"/>
  <c r="B121"/>
  <c r="B205" s="1"/>
  <c r="J109"/>
  <c r="J110" s="1"/>
  <c r="I109"/>
  <c r="I110" s="1"/>
  <c r="H109"/>
  <c r="H110" s="1"/>
  <c r="F109"/>
  <c r="F110" s="1"/>
  <c r="D109"/>
  <c r="D110" s="1"/>
  <c r="C109"/>
  <c r="B109"/>
  <c r="B110" s="1"/>
  <c r="G105"/>
  <c r="G109" s="1"/>
  <c r="J99"/>
  <c r="I99"/>
  <c r="H99"/>
  <c r="F99"/>
  <c r="E99"/>
  <c r="B99"/>
  <c r="G96"/>
  <c r="G99" s="1"/>
  <c r="D96"/>
  <c r="D99" s="1"/>
  <c r="C96"/>
  <c r="C99" s="1"/>
  <c r="J90"/>
  <c r="J91" s="1"/>
  <c r="C90"/>
  <c r="C91" s="1"/>
  <c r="I87"/>
  <c r="I90" s="1"/>
  <c r="I91" s="1"/>
  <c r="H87"/>
  <c r="H90" s="1"/>
  <c r="H91" s="1"/>
  <c r="G87"/>
  <c r="G90" s="1"/>
  <c r="G91" s="1"/>
  <c r="D87"/>
  <c r="D90" s="1"/>
  <c r="D91" s="1"/>
  <c r="C87"/>
  <c r="F86"/>
  <c r="F90" s="1"/>
  <c r="F91" s="1"/>
  <c r="C86"/>
  <c r="J81"/>
  <c r="H81"/>
  <c r="G81"/>
  <c r="F81"/>
  <c r="E81"/>
  <c r="D81"/>
  <c r="C81"/>
  <c r="B81"/>
  <c r="J73"/>
  <c r="I73"/>
  <c r="I74" s="1"/>
  <c r="H73"/>
  <c r="E73"/>
  <c r="E74" s="1"/>
  <c r="C73"/>
  <c r="C74" s="1"/>
  <c r="B73"/>
  <c r="G70"/>
  <c r="G73" s="1"/>
  <c r="G74" s="1"/>
  <c r="E69"/>
  <c r="D69"/>
  <c r="F67"/>
  <c r="F73" s="1"/>
  <c r="F74" s="1"/>
  <c r="D67"/>
  <c r="D73" s="1"/>
  <c r="D74" s="1"/>
  <c r="C67"/>
  <c r="J64"/>
  <c r="J74" s="1"/>
  <c r="I64"/>
  <c r="H64"/>
  <c r="H74" s="1"/>
  <c r="G64"/>
  <c r="F64"/>
  <c r="E64"/>
  <c r="D64"/>
  <c r="C64"/>
  <c r="B64"/>
  <c r="B74" s="1"/>
  <c r="J55"/>
  <c r="J56" s="1"/>
  <c r="I55"/>
  <c r="H55"/>
  <c r="G55"/>
  <c r="F55"/>
  <c r="E55"/>
  <c r="D55"/>
  <c r="C55"/>
  <c r="B55"/>
  <c r="B56" s="1"/>
  <c r="J45"/>
  <c r="G45"/>
  <c r="E45"/>
  <c r="E56" s="1"/>
  <c r="C45"/>
  <c r="C56" s="1"/>
  <c r="B45"/>
  <c r="I43"/>
  <c r="I45" s="1"/>
  <c r="I56" s="1"/>
  <c r="H43"/>
  <c r="H45" s="1"/>
  <c r="F43"/>
  <c r="F45" s="1"/>
  <c r="F111" s="1"/>
  <c r="E43"/>
  <c r="D43"/>
  <c r="D45" s="1"/>
  <c r="C43"/>
  <c r="F38"/>
  <c r="D38"/>
  <c r="B38"/>
  <c r="J37"/>
  <c r="I37"/>
  <c r="I112" s="1"/>
  <c r="H37"/>
  <c r="G37"/>
  <c r="F37"/>
  <c r="E37"/>
  <c r="E38" s="1"/>
  <c r="D37"/>
  <c r="D112" s="1"/>
  <c r="C37"/>
  <c r="C38" s="1"/>
  <c r="B37"/>
  <c r="B112" s="1"/>
  <c r="J28"/>
  <c r="J111" s="1"/>
  <c r="I28"/>
  <c r="I111" s="1"/>
  <c r="F28"/>
  <c r="E28"/>
  <c r="D28"/>
  <c r="D111" s="1"/>
  <c r="C28"/>
  <c r="C111" s="1"/>
  <c r="B28"/>
  <c r="B111" s="1"/>
  <c r="H26"/>
  <c r="H28" s="1"/>
  <c r="H111" l="1"/>
  <c r="H38"/>
  <c r="D206"/>
  <c r="D131"/>
  <c r="G206"/>
  <c r="G131"/>
  <c r="I206"/>
  <c r="I131"/>
  <c r="C213"/>
  <c r="C214" s="1"/>
  <c r="E215"/>
  <c r="E216" s="1"/>
  <c r="E217" s="1"/>
  <c r="E213"/>
  <c r="E214" s="1"/>
  <c r="J213"/>
  <c r="J214" s="1"/>
  <c r="J215"/>
  <c r="J216" s="1"/>
  <c r="J217" s="1"/>
  <c r="D220"/>
  <c r="F211"/>
  <c r="F206"/>
  <c r="F131"/>
  <c r="H206"/>
  <c r="H131"/>
  <c r="H212"/>
  <c r="H213" s="1"/>
  <c r="H214" s="1"/>
  <c r="G212"/>
  <c r="H209"/>
  <c r="H210" s="1"/>
  <c r="H211" s="1"/>
  <c r="G112"/>
  <c r="G111"/>
  <c r="D56"/>
  <c r="F56"/>
  <c r="H56"/>
  <c r="G110"/>
  <c r="C110"/>
  <c r="D212"/>
  <c r="F212"/>
  <c r="I212"/>
  <c r="C209"/>
  <c r="C210" s="1"/>
  <c r="C211" s="1"/>
  <c r="G209"/>
  <c r="G210" s="1"/>
  <c r="G211" s="1"/>
  <c r="I209"/>
  <c r="I210" s="1"/>
  <c r="I211" s="1"/>
  <c r="J38"/>
  <c r="G56"/>
  <c r="C112"/>
  <c r="F112"/>
  <c r="H112"/>
  <c r="J112"/>
  <c r="J131"/>
  <c r="G38"/>
  <c r="I38"/>
  <c r="C131"/>
  <c r="E131"/>
  <c r="D167"/>
  <c r="I215" l="1"/>
  <c r="I216" s="1"/>
  <c r="I217" s="1"/>
  <c r="I213"/>
  <c r="I214" s="1"/>
  <c r="D215"/>
  <c r="D216" s="1"/>
  <c r="D217" s="1"/>
  <c r="D213"/>
  <c r="D214" s="1"/>
  <c r="C215"/>
  <c r="C216" s="1"/>
  <c r="C217" s="1"/>
  <c r="F215"/>
  <c r="F216" s="1"/>
  <c r="F217" s="1"/>
  <c r="F213"/>
  <c r="G215"/>
  <c r="G216" s="1"/>
  <c r="G217" s="1"/>
  <c r="G213"/>
  <c r="G214" s="1"/>
  <c r="F214" l="1"/>
  <c r="D221"/>
</calcChain>
</file>

<file path=xl/sharedStrings.xml><?xml version="1.0" encoding="utf-8"?>
<sst xmlns="http://schemas.openxmlformats.org/spreadsheetml/2006/main" count="314" uniqueCount="167">
  <si>
    <t xml:space="preserve"> </t>
  </si>
  <si>
    <t>Примерное 2-х недельное меню на горячее питание 
для учащихся с 1 по 4 класс (7-11 лет), завтрак стоимостью 102 руб. 60 коп., обед 143 руб. 53 коп. 
для муниципальных общеобразовательных школ 
 2026 г.</t>
  </si>
  <si>
    <t>День1 /неделя 1: Понедельник</t>
  </si>
  <si>
    <t>Наименование блюда</t>
  </si>
  <si>
    <t>Вес блюда</t>
  </si>
  <si>
    <t>Пищевые вещества (г)</t>
  </si>
  <si>
    <t>Энергетическая ценность (ккал)</t>
  </si>
  <si>
    <t>Витамины (мг)</t>
  </si>
  <si>
    <t>Минеральные вещества (мг)</t>
  </si>
  <si>
    <t>№ рец.</t>
  </si>
  <si>
    <t>Б</t>
  </si>
  <si>
    <t>Ж</t>
  </si>
  <si>
    <t>У</t>
  </si>
  <si>
    <t>В1</t>
  </si>
  <si>
    <t>В2</t>
  </si>
  <si>
    <t>С</t>
  </si>
  <si>
    <t>Са</t>
  </si>
  <si>
    <t>Завтрак</t>
  </si>
  <si>
    <t>Каша молочная</t>
  </si>
  <si>
    <t>173М</t>
  </si>
  <si>
    <t xml:space="preserve">Масло (порциями)                         </t>
  </si>
  <si>
    <t>14М</t>
  </si>
  <si>
    <t xml:space="preserve">Сыр (порциями)                         </t>
  </si>
  <si>
    <t>15М</t>
  </si>
  <si>
    <t>Фрукты по сезону</t>
  </si>
  <si>
    <t>338М</t>
  </si>
  <si>
    <t>Чай фруктовый</t>
  </si>
  <si>
    <t>783Т</t>
  </si>
  <si>
    <t>Батон "Домашний"</t>
  </si>
  <si>
    <t>ТТК</t>
  </si>
  <si>
    <t>Итого за _Завтрак</t>
  </si>
  <si>
    <t>Обед</t>
  </si>
  <si>
    <t>Закуска из овощей по сезону</t>
  </si>
  <si>
    <t>Борщ с капустой и картофелем</t>
  </si>
  <si>
    <t>82М</t>
  </si>
  <si>
    <t>Биточки мясные</t>
  </si>
  <si>
    <t>268М</t>
  </si>
  <si>
    <t>Каша  рассыпчатая, гречневая</t>
  </si>
  <si>
    <t>171/302М</t>
  </si>
  <si>
    <t>Компот плодов/ягод (замороженных или свежих, или сушеных))</t>
  </si>
  <si>
    <t>342, ,348, 349М</t>
  </si>
  <si>
    <t>Хлеб ржаной (ржано-пшеничный)</t>
  </si>
  <si>
    <t>Итого за Обед</t>
  </si>
  <si>
    <t>Всего за Понедельник</t>
  </si>
  <si>
    <t>День 2/неделя 1: Вторник</t>
  </si>
  <si>
    <t xml:space="preserve">Плов из птицы               </t>
  </si>
  <si>
    <t>291М</t>
  </si>
  <si>
    <t>Какао с молоком</t>
  </si>
  <si>
    <t>382М</t>
  </si>
  <si>
    <t>Суп картофельный с  лапшой или вермишелью</t>
  </si>
  <si>
    <t>103М</t>
  </si>
  <si>
    <t xml:space="preserve">Рыба (минтай) тушеная в томате с овощами </t>
  </si>
  <si>
    <t>229М</t>
  </si>
  <si>
    <t xml:space="preserve">Пюре картофельное </t>
  </si>
  <si>
    <t>312М</t>
  </si>
  <si>
    <t>Кисель из плодов/ягод (замороженных или свежих)</t>
  </si>
  <si>
    <t>358М</t>
  </si>
  <si>
    <t>Всего за Вторник</t>
  </si>
  <si>
    <t>День 3/неделя 1: Среда</t>
  </si>
  <si>
    <t>Котлеты (особые)с соусом</t>
  </si>
  <si>
    <t>269М</t>
  </si>
  <si>
    <t>Каша рассыпчатая, пшенная</t>
  </si>
  <si>
    <t xml:space="preserve">Чай  с лимоном </t>
  </si>
  <si>
    <t>375/377М</t>
  </si>
  <si>
    <t>Суп картофельный с бобовыми (горох)</t>
  </si>
  <si>
    <t>102М</t>
  </si>
  <si>
    <t xml:space="preserve">Птица запеченная </t>
  </si>
  <si>
    <t>293М</t>
  </si>
  <si>
    <t>Макаронные изделия отварные</t>
  </si>
  <si>
    <t>202/309М</t>
  </si>
  <si>
    <t>Компот из плодов/ягод (свежих, заморож, сушен)</t>
  </si>
  <si>
    <t>342,348,349М</t>
  </si>
  <si>
    <t>Всего за Среда</t>
  </si>
  <si>
    <t>День 4/неделя 1: Четверг</t>
  </si>
  <si>
    <t>Запеканка из творога с наполнителем (яблоко или морковь) с соусом</t>
  </si>
  <si>
    <t>427,428Т    327,334М</t>
  </si>
  <si>
    <t>Чай с сахаром</t>
  </si>
  <si>
    <t>375/376М</t>
  </si>
  <si>
    <t xml:space="preserve">Борщ из свежей (или квашеной) капусты с картофелем </t>
  </si>
  <si>
    <t xml:space="preserve">Тефтели мясные (1-ый вариант) </t>
  </si>
  <si>
    <t>278/331М</t>
  </si>
  <si>
    <t>Картофель отварной (запеченный)</t>
  </si>
  <si>
    <t>310М</t>
  </si>
  <si>
    <t>Компот плодов/ягод (замороженных или свежих) сушен.</t>
  </si>
  <si>
    <t>342, 348,349М</t>
  </si>
  <si>
    <t>Всего за Четверг</t>
  </si>
  <si>
    <t>День 5/неделя 1: Пятница</t>
  </si>
  <si>
    <t xml:space="preserve">Гуляш </t>
  </si>
  <si>
    <t>260М</t>
  </si>
  <si>
    <t xml:space="preserve">Каша рассыпчатая, пшеничная </t>
  </si>
  <si>
    <t xml:space="preserve">Чай с лимоном </t>
  </si>
  <si>
    <t>Рассольник ленинградский</t>
  </si>
  <si>
    <t>96М</t>
  </si>
  <si>
    <t>Птица тушеная в сметанном соусе</t>
  </si>
  <si>
    <t>290М</t>
  </si>
  <si>
    <t>Компот из плодов/ягод (заморож., свежих, сушеных)</t>
  </si>
  <si>
    <t>Всего за Пятница</t>
  </si>
  <si>
    <t>Итого за неделю в среднем завтрак</t>
  </si>
  <si>
    <t>Итого за неделю в среднем обед</t>
  </si>
  <si>
    <t>День 1 /неделя 2: Понедельник</t>
  </si>
  <si>
    <t xml:space="preserve">          Завтрак</t>
  </si>
  <si>
    <t>175М</t>
  </si>
  <si>
    <t>Яйца вареные</t>
  </si>
  <si>
    <t>209М</t>
  </si>
  <si>
    <t xml:space="preserve">Сыр (порциями)                </t>
  </si>
  <si>
    <t>Кофейный напиток с молоком</t>
  </si>
  <si>
    <t>379М</t>
  </si>
  <si>
    <t>Фрикадельки (из кур или бройлеров-цыплят), с соусом</t>
  </si>
  <si>
    <t>297М</t>
  </si>
  <si>
    <t>Макароны отварные</t>
  </si>
  <si>
    <t>203/309М</t>
  </si>
  <si>
    <t>Компот плодов/ягод (замороженных или свежих, сушеных)</t>
  </si>
  <si>
    <t>День 2 /неделя 2: Вторник</t>
  </si>
  <si>
    <t>Пудинг из творога</t>
  </si>
  <si>
    <t>222/327/326М</t>
  </si>
  <si>
    <t>376М</t>
  </si>
  <si>
    <t>Суп картоф. с бобовыми (фасолью)</t>
  </si>
  <si>
    <t>Курица с рисом и овощами</t>
  </si>
  <si>
    <t>310Т</t>
  </si>
  <si>
    <t>Компот  из плодов/ягод (заморож, свежих, сушеных)</t>
  </si>
  <si>
    <t>День 3/неделя 2: Среда</t>
  </si>
  <si>
    <t>Котлеты рубленые из бройлер-цыплят</t>
  </si>
  <si>
    <t>295М</t>
  </si>
  <si>
    <t>Каша  рассыпчатая гречневая</t>
  </si>
  <si>
    <t>150</t>
  </si>
  <si>
    <t>Суп из овощей</t>
  </si>
  <si>
    <t>99М</t>
  </si>
  <si>
    <t xml:space="preserve">Мясо тушеное </t>
  </si>
  <si>
    <t>256М</t>
  </si>
  <si>
    <t>Каша рассыпчатая, пшенич.</t>
  </si>
  <si>
    <t>Компот плодов/ягод  свеж, или заморож. или сухих</t>
  </si>
  <si>
    <t>388,342, 348М</t>
  </si>
  <si>
    <t>День 4 /неделя 2: Четверг</t>
  </si>
  <si>
    <t>Тефтели (мясные) с соусом 2ой вариант</t>
  </si>
  <si>
    <t>279М</t>
  </si>
  <si>
    <t>3775/376М</t>
  </si>
  <si>
    <t xml:space="preserve">Суп картофельный с крупой </t>
  </si>
  <si>
    <t>101М</t>
  </si>
  <si>
    <t xml:space="preserve">Жаркое по-домашнему </t>
  </si>
  <si>
    <t>259М</t>
  </si>
  <si>
    <t>День 5 /неделя 2: Пятница</t>
  </si>
  <si>
    <t>Курица тушеная с морковью</t>
  </si>
  <si>
    <t>54-25мН</t>
  </si>
  <si>
    <t>Каша рассыпчатая пшеничная</t>
  </si>
  <si>
    <t>377М</t>
  </si>
  <si>
    <t>обед</t>
  </si>
  <si>
    <t>Каштаны рыбные с соусом</t>
  </si>
  <si>
    <t>472Т</t>
  </si>
  <si>
    <t>Компот плодов/ягод (замороженных или свежих)</t>
  </si>
  <si>
    <t>Итого за завтрак</t>
  </si>
  <si>
    <t>Среднее значение за завтрак</t>
  </si>
  <si>
    <t xml:space="preserve">ВыполнениеСанПиН  2.3/2.4.3590-20 </t>
  </si>
  <si>
    <t>Итого за обед</t>
  </si>
  <si>
    <t>Среднее значение за обед</t>
  </si>
  <si>
    <t>Итого день</t>
  </si>
  <si>
    <t>Среднее значение за день</t>
  </si>
  <si>
    <t xml:space="preserve">Потребность в пищевых веществах для обучающихся  7-11 лет по проекту СанПиН 2020 </t>
  </si>
  <si>
    <t>Распределение ЭЦ</t>
  </si>
  <si>
    <t>Норма</t>
  </si>
  <si>
    <t>20-25%</t>
  </si>
  <si>
    <t>30-35%</t>
  </si>
  <si>
    <t xml:space="preserve">Использованная литература: Сборник рецептур на продукцию для обучающихся во всех образовательных учреждениях под ред. М.П. Могильного изд. Дели плюс, 2017 г.                                                                                             </t>
  </si>
  <si>
    <t xml:space="preserve">Сборник рецептур блюд и кулинарных изделий для обучающихся образовательных организаций 2022г. Под редакцией В.А.Тутельяна, Г.Г.Онищенко </t>
  </si>
  <si>
    <t>Сборник рецептур блюд и типовых меню для организации питания обучающихся 1-4 классов Москва 2022г. Под редакцией И.И. Новиковой</t>
  </si>
  <si>
    <t>Сборник рецептур блюд и кулинарных изделий для обучающихся образовательных организаций 2016г. под редакцией В.Г.Кучмы</t>
  </si>
  <si>
    <t>Для приготовления блюд включены сырье и продукция, обогащенные микронутриентами.</t>
  </si>
  <si>
    <t>В рационе - йодированная соль; морская рыба. В меню включены сезонные овощи и фрукты.</t>
  </si>
</sst>
</file>

<file path=xl/styles.xml><?xml version="1.0" encoding="utf-8"?>
<styleSheet xmlns="http://schemas.openxmlformats.org/spreadsheetml/2006/main">
  <numFmts count="1">
    <numFmt numFmtId="164" formatCode="0.000"/>
  </numFmts>
  <fonts count="22">
    <font>
      <sz val="10"/>
      <color rgb="FF000000"/>
      <name val="Calibri"/>
      <family val="2"/>
      <charset val="204"/>
    </font>
    <font>
      <sz val="8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color rgb="FFFFFFF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8">
    <xf numFmtId="0" fontId="0" fillId="0" borderId="0" xfId="0"/>
    <xf numFmtId="0" fontId="2" fillId="0" borderId="0" xfId="0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top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2" borderId="2" xfId="3" applyFont="1" applyFill="1" applyBorder="1" applyAlignment="1" applyProtection="1">
      <alignment horizontal="center" vertical="center" wrapText="1"/>
    </xf>
    <xf numFmtId="0" fontId="12" fillId="0" borderId="2" xfId="3" applyFont="1" applyBorder="1" applyAlignment="1" applyProtection="1">
      <alignment horizontal="center" vertical="center" wrapText="1"/>
    </xf>
    <xf numFmtId="2" fontId="11" fillId="0" borderId="2" xfId="3" applyNumberFormat="1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center" vertical="center"/>
    </xf>
    <xf numFmtId="2" fontId="10" fillId="0" borderId="0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/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 wrapText="1"/>
    </xf>
    <xf numFmtId="2" fontId="3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/>
    <xf numFmtId="1" fontId="2" fillId="0" borderId="0" xfId="0" applyNumberFormat="1" applyFont="1" applyAlignment="1" applyProtection="1">
      <alignment horizontal="center"/>
    </xf>
    <xf numFmtId="2" fontId="2" fillId="0" borderId="0" xfId="0" applyNumberFormat="1" applyFont="1" applyAlignment="1" applyProtection="1"/>
    <xf numFmtId="49" fontId="2" fillId="0" borderId="0" xfId="0" applyNumberFormat="1" applyFont="1" applyAlignment="1" applyProtection="1">
      <alignment horizontal="center"/>
    </xf>
    <xf numFmtId="2" fontId="4" fillId="0" borderId="0" xfId="0" applyNumberFormat="1" applyFont="1" applyAlignment="1" applyProtection="1"/>
    <xf numFmtId="0" fontId="0" fillId="0" borderId="0" xfId="0" applyAlignment="1" applyProtection="1"/>
    <xf numFmtId="0" fontId="5" fillId="0" borderId="0" xfId="0" applyFont="1" applyAlignment="1" applyProtection="1"/>
    <xf numFmtId="2" fontId="5" fillId="0" borderId="0" xfId="0" applyNumberFormat="1" applyFont="1" applyAlignment="1" applyProtection="1"/>
    <xf numFmtId="0" fontId="6" fillId="0" borderId="0" xfId="0" applyFont="1" applyBorder="1" applyAlignment="1" applyProtection="1">
      <alignment horizontal="left" wrapText="1"/>
    </xf>
    <xf numFmtId="0" fontId="7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/>
    <xf numFmtId="0" fontId="8" fillId="0" borderId="0" xfId="0" applyFont="1" applyAlignment="1" applyProtection="1"/>
    <xf numFmtId="2" fontId="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2" fontId="5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</xf>
    <xf numFmtId="0" fontId="5" fillId="0" borderId="0" xfId="0" applyFont="1" applyBorder="1" applyAlignment="1" applyProtection="1"/>
    <xf numFmtId="49" fontId="5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49" fontId="6" fillId="0" borderId="0" xfId="0" applyNumberFormat="1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0" fontId="5" fillId="0" borderId="2" xfId="3" applyFont="1" applyBorder="1" applyAlignment="1" applyProtection="1">
      <alignment vertical="center" wrapText="1"/>
    </xf>
    <xf numFmtId="0" fontId="11" fillId="0" borderId="2" xfId="3" applyFont="1" applyBorder="1" applyAlignment="1" applyProtection="1">
      <alignment vertical="center" wrapText="1"/>
    </xf>
    <xf numFmtId="1" fontId="11" fillId="0" borderId="2" xfId="3" applyNumberFormat="1" applyFont="1" applyBorder="1" applyAlignment="1" applyProtection="1">
      <alignment vertical="center" wrapText="1"/>
    </xf>
    <xf numFmtId="2" fontId="11" fillId="0" borderId="2" xfId="3" applyNumberFormat="1" applyFont="1" applyBorder="1" applyAlignment="1" applyProtection="1">
      <alignment horizontal="center" vertical="center" wrapText="1"/>
    </xf>
    <xf numFmtId="2" fontId="11" fillId="0" borderId="2" xfId="3" applyNumberFormat="1" applyFont="1" applyBorder="1" applyAlignment="1" applyProtection="1">
      <alignment vertical="center" wrapText="1"/>
    </xf>
    <xf numFmtId="2" fontId="11" fillId="0" borderId="3" xfId="3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vertical="center" wrapText="1"/>
    </xf>
    <xf numFmtId="0" fontId="12" fillId="0" borderId="2" xfId="3" applyFont="1" applyBorder="1" applyAlignment="1" applyProtection="1">
      <alignment horizontal="center" vertical="center" wrapText="1"/>
    </xf>
    <xf numFmtId="0" fontId="13" fillId="2" borderId="2" xfId="3" applyFont="1" applyFill="1" applyBorder="1" applyAlignment="1" applyProtection="1">
      <alignment horizontal="left" vertical="center" wrapText="1"/>
    </xf>
    <xf numFmtId="1" fontId="13" fillId="2" borderId="2" xfId="3" applyNumberFormat="1" applyFont="1" applyFill="1" applyBorder="1" applyAlignment="1" applyProtection="1">
      <alignment horizontal="center" vertical="center"/>
    </xf>
    <xf numFmtId="2" fontId="13" fillId="2" borderId="2" xfId="3" applyNumberFormat="1" applyFont="1" applyFill="1" applyBorder="1" applyAlignment="1" applyProtection="1">
      <alignment horizontal="center" vertical="center"/>
    </xf>
    <xf numFmtId="2" fontId="13" fillId="0" borderId="2" xfId="3" applyNumberFormat="1" applyFont="1" applyBorder="1" applyAlignment="1" applyProtection="1">
      <alignment horizontal="center" vertical="center"/>
    </xf>
    <xf numFmtId="2" fontId="13" fillId="0" borderId="3" xfId="3" applyNumberFormat="1" applyFont="1" applyBorder="1" applyAlignment="1" applyProtection="1">
      <alignment horizontal="center" vertical="center"/>
    </xf>
    <xf numFmtId="49" fontId="14" fillId="2" borderId="2" xfId="3" applyNumberFormat="1" applyFont="1" applyFill="1" applyBorder="1" applyAlignment="1" applyProtection="1">
      <alignment horizontal="center" vertical="center" wrapText="1"/>
    </xf>
    <xf numFmtId="0" fontId="13" fillId="0" borderId="2" xfId="6" applyFont="1" applyBorder="1" applyAlignment="1" applyProtection="1">
      <alignment horizontal="left" vertical="center"/>
    </xf>
    <xf numFmtId="1" fontId="13" fillId="0" borderId="2" xfId="6" applyNumberFormat="1" applyFont="1" applyBorder="1" applyAlignment="1" applyProtection="1">
      <alignment horizontal="center" vertical="center"/>
    </xf>
    <xf numFmtId="2" fontId="13" fillId="2" borderId="2" xfId="6" applyNumberFormat="1" applyFont="1" applyFill="1" applyBorder="1" applyAlignment="1" applyProtection="1">
      <alignment horizontal="center" vertical="center"/>
    </xf>
    <xf numFmtId="164" fontId="13" fillId="0" borderId="2" xfId="6" applyNumberFormat="1" applyFont="1" applyBorder="1" applyAlignment="1" applyProtection="1">
      <alignment horizontal="center" vertical="center"/>
    </xf>
    <xf numFmtId="2" fontId="13" fillId="0" borderId="2" xfId="6" applyNumberFormat="1" applyFont="1" applyBorder="1" applyAlignment="1" applyProtection="1">
      <alignment horizontal="center" vertical="center"/>
    </xf>
    <xf numFmtId="2" fontId="13" fillId="0" borderId="3" xfId="6" applyNumberFormat="1" applyFont="1" applyBorder="1" applyAlignment="1" applyProtection="1">
      <alignment horizontal="center" vertical="center"/>
    </xf>
    <xf numFmtId="49" fontId="14" fillId="2" borderId="2" xfId="6" applyNumberFormat="1" applyFont="1" applyFill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left" vertical="center" wrapText="1"/>
    </xf>
    <xf numFmtId="1" fontId="13" fillId="0" borderId="2" xfId="0" applyNumberFormat="1" applyFont="1" applyBorder="1" applyAlignment="1" applyProtection="1">
      <alignment horizontal="center" vertical="center"/>
    </xf>
    <xf numFmtId="49" fontId="14" fillId="0" borderId="2" xfId="0" applyNumberFormat="1" applyFont="1" applyBorder="1" applyAlignment="1" applyProtection="1">
      <alignment horizontal="center" wrapText="1"/>
    </xf>
    <xf numFmtId="0" fontId="13" fillId="2" borderId="2" xfId="2" applyFont="1" applyFill="1" applyBorder="1" applyAlignment="1" applyProtection="1">
      <alignment horizontal="left" vertical="center" wrapText="1"/>
    </xf>
    <xf numFmtId="1" fontId="13" fillId="2" borderId="2" xfId="2" applyNumberFormat="1" applyFont="1" applyFill="1" applyBorder="1" applyAlignment="1" applyProtection="1">
      <alignment horizontal="center" vertical="center"/>
    </xf>
    <xf numFmtId="1" fontId="11" fillId="2" borderId="2" xfId="3" applyNumberFormat="1" applyFont="1" applyFill="1" applyBorder="1" applyAlignment="1" applyProtection="1">
      <alignment horizontal="center" vertical="center" wrapText="1"/>
    </xf>
    <xf numFmtId="2" fontId="11" fillId="2" borderId="2" xfId="3" applyNumberFormat="1" applyFont="1" applyFill="1" applyBorder="1" applyAlignment="1" applyProtection="1">
      <alignment horizontal="center" vertical="center"/>
    </xf>
    <xf numFmtId="0" fontId="12" fillId="2" borderId="2" xfId="3" applyFont="1" applyFill="1" applyBorder="1" applyAlignment="1" applyProtection="1">
      <alignment horizontal="center" vertical="center" wrapText="1"/>
    </xf>
    <xf numFmtId="0" fontId="13" fillId="2" borderId="2" xfId="5" applyFont="1" applyFill="1" applyBorder="1" applyAlignment="1" applyProtection="1">
      <alignment horizontal="left" vertical="center" wrapText="1"/>
    </xf>
    <xf numFmtId="1" fontId="13" fillId="2" borderId="2" xfId="5" applyNumberFormat="1" applyFont="1" applyFill="1" applyBorder="1" applyAlignment="1" applyProtection="1">
      <alignment horizontal="center" vertical="center"/>
    </xf>
    <xf numFmtId="2" fontId="13" fillId="2" borderId="2" xfId="5" applyNumberFormat="1" applyFont="1" applyFill="1" applyBorder="1" applyAlignment="1" applyProtection="1">
      <alignment horizontal="center" vertical="center"/>
    </xf>
    <xf numFmtId="2" fontId="13" fillId="0" borderId="2" xfId="5" applyNumberFormat="1" applyFont="1" applyBorder="1" applyAlignment="1" applyProtection="1">
      <alignment horizontal="center" vertical="center"/>
    </xf>
    <xf numFmtId="2" fontId="13" fillId="0" borderId="3" xfId="5" applyNumberFormat="1" applyFont="1" applyBorder="1" applyAlignment="1" applyProtection="1">
      <alignment horizontal="center" vertical="center"/>
    </xf>
    <xf numFmtId="49" fontId="14" fillId="2" borderId="2" xfId="5" applyNumberFormat="1" applyFont="1" applyFill="1" applyBorder="1" applyAlignment="1" applyProtection="1">
      <alignment horizontal="center" vertical="center" wrapText="1"/>
    </xf>
    <xf numFmtId="0" fontId="13" fillId="0" borderId="2" xfId="3" applyFont="1" applyBorder="1" applyAlignment="1" applyProtection="1">
      <alignment horizontal="left" vertical="center" wrapText="1"/>
    </xf>
    <xf numFmtId="0" fontId="11" fillId="2" borderId="2" xfId="3" applyFont="1" applyFill="1" applyBorder="1" applyAlignment="1" applyProtection="1">
      <alignment horizontal="center" vertical="center"/>
    </xf>
    <xf numFmtId="1" fontId="11" fillId="2" borderId="2" xfId="3" applyNumberFormat="1" applyFont="1" applyFill="1" applyBorder="1" applyAlignment="1" applyProtection="1">
      <alignment horizontal="center" vertical="center"/>
    </xf>
    <xf numFmtId="2" fontId="12" fillId="2" borderId="2" xfId="3" applyNumberFormat="1" applyFont="1" applyFill="1" applyBorder="1" applyAlignment="1" applyProtection="1">
      <alignment horizontal="center" vertical="center"/>
    </xf>
    <xf numFmtId="2" fontId="12" fillId="0" borderId="2" xfId="3" applyNumberFormat="1" applyFont="1" applyBorder="1" applyAlignment="1" applyProtection="1">
      <alignment horizontal="center" vertical="center"/>
    </xf>
    <xf numFmtId="49" fontId="15" fillId="2" borderId="2" xfId="3" applyNumberFormat="1" applyFont="1" applyFill="1" applyBorder="1" applyAlignment="1" applyProtection="1">
      <alignment horizontal="center" vertical="center"/>
    </xf>
    <xf numFmtId="0" fontId="11" fillId="2" borderId="2" xfId="3" applyFont="1" applyFill="1" applyBorder="1" applyAlignment="1" applyProtection="1">
      <alignment vertical="center"/>
    </xf>
    <xf numFmtId="49" fontId="16" fillId="2" borderId="2" xfId="3" applyNumberFormat="1" applyFont="1" applyFill="1" applyBorder="1" applyAlignment="1" applyProtection="1">
      <alignment horizontal="center" vertical="center"/>
    </xf>
    <xf numFmtId="0" fontId="11" fillId="2" borderId="4" xfId="3" applyFont="1" applyFill="1" applyBorder="1" applyAlignment="1" applyProtection="1">
      <alignment vertical="center"/>
    </xf>
    <xf numFmtId="0" fontId="11" fillId="2" borderId="5" xfId="3" applyFont="1" applyFill="1" applyBorder="1" applyAlignment="1" applyProtection="1">
      <alignment vertical="center"/>
    </xf>
    <xf numFmtId="2" fontId="13" fillId="0" borderId="2" xfId="3" applyNumberFormat="1" applyFont="1" applyBorder="1" applyAlignment="1" applyProtection="1"/>
    <xf numFmtId="2" fontId="13" fillId="0" borderId="3" xfId="3" applyNumberFormat="1" applyFont="1" applyBorder="1" applyAlignment="1" applyProtection="1"/>
    <xf numFmtId="0" fontId="13" fillId="2" borderId="2" xfId="0" applyFont="1" applyFill="1" applyBorder="1" applyAlignment="1" applyProtection="1"/>
    <xf numFmtId="0" fontId="13" fillId="0" borderId="2" xfId="0" applyFont="1" applyBorder="1" applyAlignment="1" applyProtection="1">
      <alignment horizontal="left" vertical="center"/>
    </xf>
    <xf numFmtId="49" fontId="14" fillId="0" borderId="2" xfId="0" applyNumberFormat="1" applyFont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left" vertical="center" wrapText="1"/>
    </xf>
    <xf numFmtId="1" fontId="13" fillId="0" borderId="2" xfId="2" applyNumberFormat="1" applyFont="1" applyBorder="1" applyAlignment="1" applyProtection="1">
      <alignment horizontal="center" vertical="center"/>
    </xf>
    <xf numFmtId="49" fontId="14" fillId="0" borderId="2" xfId="3" applyNumberFormat="1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/>
    </xf>
    <xf numFmtId="1" fontId="11" fillId="0" borderId="2" xfId="3" applyNumberFormat="1" applyFont="1" applyBorder="1" applyAlignment="1" applyProtection="1">
      <alignment horizontal="center" vertical="center"/>
    </xf>
    <xf numFmtId="49" fontId="15" fillId="0" borderId="2" xfId="3" applyNumberFormat="1" applyFont="1" applyBorder="1" applyAlignment="1" applyProtection="1">
      <alignment horizontal="center" vertical="center"/>
    </xf>
    <xf numFmtId="0" fontId="12" fillId="0" borderId="2" xfId="3" applyFont="1" applyBorder="1" applyAlignment="1" applyProtection="1">
      <alignment vertical="center" wrapText="1"/>
    </xf>
    <xf numFmtId="0" fontId="17" fillId="0" borderId="2" xfId="3" applyFont="1" applyBorder="1" applyAlignment="1" applyProtection="1">
      <alignment vertical="center"/>
    </xf>
    <xf numFmtId="0" fontId="13" fillId="0" borderId="2" xfId="5" applyFont="1" applyBorder="1" applyAlignment="1" applyProtection="1">
      <alignment horizontal="left" vertical="center" wrapText="1"/>
    </xf>
    <xf numFmtId="1" fontId="13" fillId="0" borderId="2" xfId="5" applyNumberFormat="1" applyFont="1" applyBorder="1" applyAlignment="1" applyProtection="1">
      <alignment horizontal="center" vertical="center"/>
    </xf>
    <xf numFmtId="49" fontId="14" fillId="0" borderId="2" xfId="5" applyNumberFormat="1" applyFont="1" applyBorder="1" applyAlignment="1" applyProtection="1">
      <alignment horizontal="center" vertical="center"/>
    </xf>
    <xf numFmtId="49" fontId="14" fillId="0" borderId="2" xfId="5" applyNumberFormat="1" applyFont="1" applyBorder="1" applyAlignment="1" applyProtection="1">
      <alignment horizontal="center" vertical="center" wrapText="1"/>
    </xf>
    <xf numFmtId="1" fontId="13" fillId="0" borderId="2" xfId="3" applyNumberFormat="1" applyFont="1" applyBorder="1" applyAlignment="1" applyProtection="1">
      <alignment horizontal="center" vertical="center"/>
    </xf>
    <xf numFmtId="164" fontId="13" fillId="0" borderId="2" xfId="3" applyNumberFormat="1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vertical="center"/>
    </xf>
    <xf numFmtId="49" fontId="14" fillId="0" borderId="2" xfId="0" applyNumberFormat="1" applyFont="1" applyBorder="1" applyAlignment="1" applyProtection="1">
      <alignment horizontal="center"/>
    </xf>
    <xf numFmtId="2" fontId="13" fillId="0" borderId="2" xfId="2" applyNumberFormat="1" applyFont="1" applyBorder="1" applyAlignment="1" applyProtection="1">
      <alignment horizontal="center" vertical="center"/>
    </xf>
    <xf numFmtId="2" fontId="13" fillId="0" borderId="3" xfId="2" applyNumberFormat="1" applyFont="1" applyBorder="1" applyAlignment="1" applyProtection="1">
      <alignment horizontal="center" vertical="center"/>
    </xf>
    <xf numFmtId="49" fontId="14" fillId="0" borderId="2" xfId="2" applyNumberFormat="1" applyFont="1" applyBorder="1" applyAlignment="1" applyProtection="1">
      <alignment horizontal="center" vertical="center" wrapText="1"/>
    </xf>
    <xf numFmtId="2" fontId="12" fillId="0" borderId="3" xfId="3" applyNumberFormat="1" applyFont="1" applyBorder="1" applyAlignment="1" applyProtection="1">
      <alignment horizontal="center" vertical="center"/>
    </xf>
    <xf numFmtId="0" fontId="12" fillId="0" borderId="3" xfId="3" applyFont="1" applyBorder="1" applyAlignment="1" applyProtection="1">
      <alignment vertical="center"/>
    </xf>
    <xf numFmtId="0" fontId="13" fillId="2" borderId="2" xfId="0" applyFont="1" applyFill="1" applyBorder="1" applyAlignment="1" applyProtection="1">
      <alignment vertical="center"/>
    </xf>
    <xf numFmtId="0" fontId="13" fillId="0" borderId="2" xfId="1" applyFont="1" applyBorder="1" applyAlignment="1" applyProtection="1">
      <alignment horizontal="left" vertical="center" wrapText="1"/>
    </xf>
    <xf numFmtId="1" fontId="13" fillId="0" borderId="2" xfId="1" applyNumberFormat="1" applyFont="1" applyBorder="1" applyAlignment="1" applyProtection="1">
      <alignment horizontal="center" vertical="center"/>
    </xf>
    <xf numFmtId="49" fontId="14" fillId="0" borderId="2" xfId="1" applyNumberFormat="1" applyFont="1" applyBorder="1" applyAlignment="1" applyProtection="1">
      <alignment horizontal="center" vertical="center" wrapText="1"/>
    </xf>
    <xf numFmtId="49" fontId="11" fillId="0" borderId="2" xfId="3" applyNumberFormat="1" applyFont="1" applyBorder="1" applyAlignment="1" applyProtection="1">
      <alignment horizontal="center" vertical="center"/>
    </xf>
    <xf numFmtId="2" fontId="13" fillId="0" borderId="2" xfId="3" applyNumberFormat="1" applyFont="1" applyBorder="1" applyAlignment="1" applyProtection="1">
      <alignment vertical="center"/>
    </xf>
    <xf numFmtId="2" fontId="13" fillId="0" borderId="3" xfId="3" applyNumberFormat="1" applyFont="1" applyBorder="1" applyAlignment="1" applyProtection="1">
      <alignment vertical="center"/>
    </xf>
    <xf numFmtId="2" fontId="11" fillId="0" borderId="2" xfId="2" applyNumberFormat="1" applyFont="1" applyBorder="1" applyAlignment="1" applyProtection="1">
      <alignment horizontal="center" vertical="center"/>
    </xf>
    <xf numFmtId="49" fontId="14" fillId="0" borderId="2" xfId="0" applyNumberFormat="1" applyFont="1" applyBorder="1" applyAlignment="1" applyProtection="1">
      <alignment horizontal="center" vertical="center" wrapText="1"/>
    </xf>
    <xf numFmtId="2" fontId="13" fillId="0" borderId="2" xfId="4" applyNumberFormat="1" applyFont="1" applyBorder="1" applyAlignment="1" applyProtection="1">
      <alignment horizontal="center" vertical="center"/>
    </xf>
    <xf numFmtId="2" fontId="13" fillId="0" borderId="3" xfId="4" applyNumberFormat="1" applyFont="1" applyBorder="1" applyAlignment="1" applyProtection="1">
      <alignment horizontal="center" vertical="center"/>
    </xf>
    <xf numFmtId="0" fontId="11" fillId="0" borderId="2" xfId="3" applyFont="1" applyBorder="1" applyAlignment="1" applyProtection="1">
      <alignment horizontal="center" vertical="center" wrapText="1"/>
    </xf>
    <xf numFmtId="49" fontId="12" fillId="0" borderId="2" xfId="3" applyNumberFormat="1" applyFont="1" applyBorder="1" applyAlignment="1" applyProtection="1">
      <alignment horizontal="center" vertical="center"/>
    </xf>
    <xf numFmtId="0" fontId="11" fillId="2" borderId="2" xfId="3" applyFont="1" applyFill="1" applyBorder="1" applyAlignment="1" applyProtection="1">
      <alignment vertical="center" wrapText="1"/>
    </xf>
    <xf numFmtId="0" fontId="12" fillId="2" borderId="2" xfId="3" applyFont="1" applyFill="1" applyBorder="1" applyAlignment="1" applyProtection="1">
      <alignment vertical="center"/>
    </xf>
    <xf numFmtId="0" fontId="12" fillId="2" borderId="3" xfId="3" applyFont="1" applyFill="1" applyBorder="1" applyAlignment="1" applyProtection="1">
      <alignment vertical="center"/>
    </xf>
    <xf numFmtId="0" fontId="12" fillId="2" borderId="2" xfId="3" applyFont="1" applyFill="1" applyBorder="1" applyAlignment="1" applyProtection="1">
      <alignment vertical="center" wrapText="1"/>
    </xf>
    <xf numFmtId="0" fontId="13" fillId="0" borderId="2" xfId="6" applyFont="1" applyBorder="1" applyAlignment="1" applyProtection="1">
      <alignment horizontal="left" vertical="center" wrapText="1"/>
    </xf>
    <xf numFmtId="49" fontId="14" fillId="0" borderId="2" xfId="6" applyNumberFormat="1" applyFont="1" applyBorder="1" applyAlignment="1" applyProtection="1">
      <alignment horizontal="center" vertical="center" wrapText="1"/>
    </xf>
    <xf numFmtId="49" fontId="14" fillId="2" borderId="2" xfId="2" applyNumberFormat="1" applyFont="1" applyFill="1" applyBorder="1" applyAlignment="1" applyProtection="1">
      <alignment horizontal="center" vertical="center" wrapText="1"/>
    </xf>
    <xf numFmtId="0" fontId="11" fillId="2" borderId="2" xfId="3" applyFont="1" applyFill="1" applyBorder="1" applyAlignment="1" applyProtection="1">
      <alignment horizontal="center" vertical="center" wrapText="1"/>
    </xf>
    <xf numFmtId="2" fontId="12" fillId="2" borderId="3" xfId="3" applyNumberFormat="1" applyFont="1" applyFill="1" applyBorder="1" applyAlignment="1" applyProtection="1">
      <alignment horizontal="center" vertical="center"/>
    </xf>
    <xf numFmtId="49" fontId="14" fillId="2" borderId="2" xfId="0" applyNumberFormat="1" applyFont="1" applyFill="1" applyBorder="1" applyAlignment="1" applyProtection="1">
      <alignment horizontal="center"/>
    </xf>
    <xf numFmtId="49" fontId="13" fillId="2" borderId="2" xfId="0" applyNumberFormat="1" applyFont="1" applyFill="1" applyBorder="1" applyAlignment="1" applyProtection="1">
      <alignment horizontal="center"/>
    </xf>
    <xf numFmtId="49" fontId="13" fillId="2" borderId="2" xfId="3" applyNumberFormat="1" applyFont="1" applyFill="1" applyBorder="1" applyAlignment="1" applyProtection="1">
      <alignment horizontal="center" vertical="center" wrapText="1"/>
    </xf>
    <xf numFmtId="0" fontId="13" fillId="2" borderId="2" xfId="3" applyFont="1" applyFill="1" applyBorder="1" applyAlignment="1" applyProtection="1">
      <alignment horizontal="center" vertical="center"/>
    </xf>
    <xf numFmtId="0" fontId="13" fillId="0" borderId="2" xfId="5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3" fillId="2" borderId="2" xfId="3" applyFont="1" applyFill="1" applyBorder="1" applyAlignment="1" applyProtection="1">
      <alignment horizontal="center" vertical="center" wrapText="1"/>
    </xf>
    <xf numFmtId="0" fontId="13" fillId="0" borderId="2" xfId="3" applyFont="1" applyBorder="1" applyAlignment="1" applyProtection="1">
      <alignment horizontal="center" vertical="center"/>
    </xf>
    <xf numFmtId="49" fontId="15" fillId="0" borderId="2" xfId="0" applyNumberFormat="1" applyFont="1" applyBorder="1" applyAlignment="1" applyProtection="1">
      <alignment horizontal="center"/>
    </xf>
    <xf numFmtId="49" fontId="13" fillId="0" borderId="2" xfId="0" applyNumberFormat="1" applyFont="1" applyBorder="1" applyAlignment="1" applyProtection="1">
      <alignment horizontal="center"/>
    </xf>
    <xf numFmtId="0" fontId="12" fillId="2" borderId="2" xfId="0" applyFont="1" applyFill="1" applyBorder="1" applyAlignment="1" applyProtection="1"/>
    <xf numFmtId="49" fontId="18" fillId="0" borderId="2" xfId="0" applyNumberFormat="1" applyFont="1" applyBorder="1" applyAlignment="1" applyProtection="1">
      <alignment horizontal="center"/>
    </xf>
    <xf numFmtId="0" fontId="18" fillId="0" borderId="2" xfId="0" applyFont="1" applyBorder="1" applyAlignment="1" applyProtection="1"/>
    <xf numFmtId="1" fontId="18" fillId="0" borderId="2" xfId="0" applyNumberFormat="1" applyFont="1" applyBorder="1" applyAlignment="1" applyProtection="1">
      <alignment horizontal="center"/>
    </xf>
    <xf numFmtId="2" fontId="18" fillId="0" borderId="2" xfId="0" applyNumberFormat="1" applyFont="1" applyBorder="1" applyAlignment="1" applyProtection="1"/>
    <xf numFmtId="2" fontId="18" fillId="0" borderId="3" xfId="0" applyNumberFormat="1" applyFont="1" applyBorder="1" applyAlignment="1" applyProtection="1"/>
    <xf numFmtId="0" fontId="12" fillId="0" borderId="6" xfId="0" applyFont="1" applyBorder="1" applyAlignment="1" applyProtection="1">
      <alignment vertical="center" wrapText="1"/>
    </xf>
    <xf numFmtId="0" fontId="12" fillId="0" borderId="2" xfId="0" applyFont="1" applyBorder="1" applyAlignment="1" applyProtection="1">
      <alignment vertical="center"/>
    </xf>
    <xf numFmtId="2" fontId="12" fillId="0" borderId="7" xfId="0" applyNumberFormat="1" applyFont="1" applyBorder="1" applyAlignment="1" applyProtection="1">
      <alignment horizontal="center"/>
    </xf>
    <xf numFmtId="2" fontId="12" fillId="0" borderId="1" xfId="0" applyNumberFormat="1" applyFont="1" applyBorder="1" applyAlignment="1" applyProtection="1">
      <alignment horizontal="center"/>
    </xf>
    <xf numFmtId="49" fontId="12" fillId="0" borderId="2" xfId="0" applyNumberFormat="1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 wrapText="1"/>
    </xf>
    <xf numFmtId="0" fontId="12" fillId="0" borderId="8" xfId="0" applyFont="1" applyBorder="1" applyAlignment="1" applyProtection="1">
      <alignment vertical="center" wrapText="1"/>
    </xf>
    <xf numFmtId="0" fontId="12" fillId="0" borderId="9" xfId="0" applyFont="1" applyBorder="1" applyAlignment="1" applyProtection="1">
      <alignment vertical="center"/>
    </xf>
    <xf numFmtId="2" fontId="11" fillId="0" borderId="10" xfId="0" applyNumberFormat="1" applyFont="1" applyBorder="1" applyAlignment="1" applyProtection="1">
      <alignment horizontal="center" vertical="center"/>
    </xf>
    <xf numFmtId="2" fontId="11" fillId="0" borderId="0" xfId="0" applyNumberFormat="1" applyFont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 wrapText="1"/>
    </xf>
    <xf numFmtId="0" fontId="12" fillId="0" borderId="12" xfId="0" applyFont="1" applyBorder="1" applyAlignment="1" applyProtection="1">
      <alignment vertical="center"/>
    </xf>
    <xf numFmtId="2" fontId="12" fillId="0" borderId="13" xfId="0" applyNumberFormat="1" applyFont="1" applyBorder="1" applyAlignment="1" applyProtection="1">
      <alignment horizontal="center"/>
    </xf>
    <xf numFmtId="2" fontId="12" fillId="0" borderId="14" xfId="0" applyNumberFormat="1" applyFont="1" applyBorder="1" applyAlignment="1" applyProtection="1">
      <alignment horizontal="center"/>
    </xf>
    <xf numFmtId="0" fontId="12" fillId="0" borderId="15" xfId="0" applyFont="1" applyBorder="1" applyAlignment="1" applyProtection="1">
      <alignment vertical="center"/>
    </xf>
    <xf numFmtId="0" fontId="12" fillId="0" borderId="12" xfId="0" applyFont="1" applyBorder="1" applyAlignment="1" applyProtection="1">
      <alignment vertical="center" wrapText="1"/>
    </xf>
    <xf numFmtId="2" fontId="12" fillId="0" borderId="12" xfId="0" applyNumberFormat="1" applyFont="1" applyBorder="1" applyAlignment="1" applyProtection="1">
      <alignment horizontal="center"/>
    </xf>
    <xf numFmtId="2" fontId="12" fillId="0" borderId="11" xfId="0" applyNumberFormat="1" applyFont="1" applyBorder="1" applyAlignment="1" applyProtection="1">
      <alignment horizontal="center"/>
    </xf>
    <xf numFmtId="0" fontId="12" fillId="0" borderId="2" xfId="0" applyFont="1" applyBorder="1" applyAlignment="1" applyProtection="1">
      <alignment vertical="center" wrapText="1"/>
    </xf>
    <xf numFmtId="2" fontId="12" fillId="0" borderId="2" xfId="0" applyNumberFormat="1" applyFont="1" applyBorder="1" applyAlignment="1" applyProtection="1">
      <alignment horizontal="center"/>
    </xf>
    <xf numFmtId="2" fontId="12" fillId="0" borderId="3" xfId="0" applyNumberFormat="1" applyFont="1" applyBorder="1" applyAlignment="1" applyProtection="1">
      <alignment horizontal="center"/>
    </xf>
    <xf numFmtId="0" fontId="12" fillId="0" borderId="16" xfId="0" applyFont="1" applyBorder="1" applyAlignment="1" applyProtection="1">
      <alignment vertical="center" wrapText="1"/>
    </xf>
    <xf numFmtId="2" fontId="11" fillId="0" borderId="15" xfId="0" applyNumberFormat="1" applyFont="1" applyBorder="1" applyAlignment="1" applyProtection="1">
      <alignment horizontal="center" vertical="center"/>
    </xf>
    <xf numFmtId="2" fontId="11" fillId="0" borderId="17" xfId="0" applyNumberFormat="1" applyFont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vertical="center" wrapText="1"/>
    </xf>
    <xf numFmtId="0" fontId="12" fillId="0" borderId="19" xfId="0" applyFont="1" applyBorder="1" applyAlignment="1" applyProtection="1">
      <alignment vertical="center"/>
    </xf>
    <xf numFmtId="2" fontId="19" fillId="0" borderId="20" xfId="0" applyNumberFormat="1" applyFont="1" applyBorder="1" applyAlignment="1" applyProtection="1">
      <alignment vertical="center"/>
    </xf>
    <xf numFmtId="2" fontId="19" fillId="0" borderId="21" xfId="0" applyNumberFormat="1" applyFont="1" applyBorder="1" applyAlignment="1" applyProtection="1">
      <alignment vertical="center"/>
    </xf>
    <xf numFmtId="0" fontId="13" fillId="0" borderId="2" xfId="0" applyFont="1" applyBorder="1" applyAlignment="1" applyProtection="1"/>
    <xf numFmtId="0" fontId="20" fillId="0" borderId="22" xfId="0" applyFont="1" applyBorder="1" applyAlignment="1" applyProtection="1">
      <alignment vertical="center" wrapText="1"/>
    </xf>
    <xf numFmtId="0" fontId="20" fillId="0" borderId="23" xfId="0" applyFont="1" applyBorder="1" applyAlignment="1" applyProtection="1">
      <alignment vertical="center"/>
    </xf>
    <xf numFmtId="2" fontId="18" fillId="0" borderId="7" xfId="0" applyNumberFormat="1" applyFont="1" applyBorder="1" applyAlignment="1" applyProtection="1"/>
    <xf numFmtId="2" fontId="20" fillId="0" borderId="7" xfId="0" applyNumberFormat="1" applyFont="1" applyBorder="1" applyAlignment="1" applyProtection="1"/>
    <xf numFmtId="2" fontId="18" fillId="0" borderId="0" xfId="0" applyNumberFormat="1" applyFont="1" applyAlignment="1" applyProtection="1"/>
    <xf numFmtId="49" fontId="18" fillId="0" borderId="0" xfId="0" applyNumberFormat="1" applyFont="1" applyAlignment="1" applyProtection="1">
      <alignment horizontal="center"/>
    </xf>
    <xf numFmtId="0" fontId="20" fillId="0" borderId="24" xfId="0" applyFont="1" applyBorder="1" applyAlignment="1" applyProtection="1">
      <alignment vertical="center"/>
    </xf>
    <xf numFmtId="0" fontId="20" fillId="0" borderId="10" xfId="0" applyFont="1" applyBorder="1" applyAlignment="1" applyProtection="1">
      <alignment vertical="center"/>
    </xf>
    <xf numFmtId="2" fontId="21" fillId="0" borderId="2" xfId="0" applyNumberFormat="1" applyFont="1" applyBorder="1" applyAlignment="1" applyProtection="1"/>
    <xf numFmtId="0" fontId="20" fillId="0" borderId="6" xfId="0" applyFont="1" applyBorder="1" applyAlignment="1" applyProtection="1">
      <alignment vertical="center"/>
    </xf>
    <xf numFmtId="0" fontId="20" fillId="0" borderId="7" xfId="0" applyFont="1" applyBorder="1" applyAlignment="1" applyProtection="1">
      <alignment vertical="center"/>
    </xf>
    <xf numFmtId="2" fontId="21" fillId="0" borderId="7" xfId="0" applyNumberFormat="1" applyFont="1" applyBorder="1" applyAlignment="1" applyProtection="1"/>
    <xf numFmtId="0" fontId="2" fillId="0" borderId="0" xfId="0" applyFont="1" applyAlignment="1" applyProtection="1">
      <alignment horizontal="left" vertical="center"/>
    </xf>
  </cellXfs>
  <cellStyles count="7">
    <cellStyle name="Обычный" xfId="0" builtinId="0"/>
    <cellStyle name="Обычный_2 неделя" xfId="1"/>
    <cellStyle name="Обычный_Лист1" xfId="2"/>
    <cellStyle name="Обычный_Лист2" xfId="3"/>
    <cellStyle name="Обычный_Лист3" xfId="4"/>
    <cellStyle name="Обычный_ХЭХ 1С" xfId="5"/>
    <cellStyle name="Обычный_ХЭХ из 1С  (2)" xfId="6"/>
  </cellStyles>
  <dxfs count="15"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</dxf>
    <dxf>
      <font>
        <color rgb="FF000000"/>
        <name val="Calibri"/>
      </font>
      <fill>
        <patternFill>
          <bgColor rgb="FFF2DCDB"/>
        </patternFill>
      </fill>
    </dxf>
    <dxf>
      <font>
        <color rgb="FF000000"/>
        <name val="Calibri"/>
      </font>
      <fill>
        <patternFill>
          <bgColor rgb="FFE6B9B8"/>
        </patternFill>
      </fill>
    </dxf>
    <dxf>
      <font>
        <color rgb="FF000000"/>
        <name val="Calibri"/>
      </font>
      <fill>
        <patternFill>
          <bgColor rgb="FFF2DCDB"/>
        </patternFill>
      </fill>
    </dxf>
    <dxf>
      <font>
        <color rgb="FF000000"/>
        <name val="Calibri"/>
      </font>
      <fill>
        <patternFill>
          <bgColor rgb="FFF2DCDB"/>
        </patternFill>
      </fill>
    </dxf>
    <dxf>
      <font>
        <color rgb="FF000000"/>
        <name val="Calibri"/>
      </font>
      <fill>
        <patternFill>
          <bgColor rgb="FFF2DCDB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C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8"/>
  <sheetViews>
    <sheetView tabSelected="1" zoomScale="80" zoomScaleNormal="80" workbookViewId="0">
      <selection activeCell="G1" sqref="G1:J1"/>
    </sheetView>
  </sheetViews>
  <sheetFormatPr defaultColWidth="9" defaultRowHeight="18.75"/>
  <cols>
    <col min="1" max="1" width="39.5703125" style="15" customWidth="1"/>
    <col min="2" max="2" width="9.85546875" style="16" customWidth="1"/>
    <col min="3" max="3" width="9.85546875" style="17" customWidth="1"/>
    <col min="4" max="5" width="10.28515625" style="17" customWidth="1"/>
    <col min="6" max="6" width="14.5703125" style="17" customWidth="1"/>
    <col min="7" max="8" width="8.140625" style="17" customWidth="1"/>
    <col min="9" max="9" width="8.42578125" style="17" customWidth="1"/>
    <col min="10" max="10" width="15.7109375" style="17" customWidth="1"/>
    <col min="11" max="11" width="11.7109375" style="18" customWidth="1"/>
    <col min="12" max="16384" width="9" style="15"/>
  </cols>
  <sheetData>
    <row r="1" spans="1:11">
      <c r="G1" s="14"/>
      <c r="H1" s="14"/>
      <c r="I1" s="14"/>
      <c r="J1" s="14"/>
      <c r="K1" s="19"/>
    </row>
    <row r="2" spans="1:11" ht="54.2" customHeight="1">
      <c r="A2" s="20"/>
      <c r="B2" s="21"/>
      <c r="C2" s="22"/>
      <c r="D2" s="22"/>
      <c r="E2" s="21"/>
      <c r="F2" s="23"/>
      <c r="G2" s="23"/>
      <c r="H2" s="13"/>
      <c r="I2" s="13"/>
      <c r="J2" s="13"/>
      <c r="K2" s="13"/>
    </row>
    <row r="3" spans="1:11" s="21" customFormat="1" ht="29.85" customHeight="1">
      <c r="A3" s="20"/>
      <c r="C3" s="22"/>
      <c r="D3" s="22"/>
      <c r="G3" s="17"/>
      <c r="H3" s="24"/>
      <c r="I3" s="25"/>
      <c r="J3" s="15"/>
      <c r="K3" s="26"/>
    </row>
    <row r="4" spans="1:11" s="21" customFormat="1" ht="45.75" customHeight="1">
      <c r="A4" s="12"/>
      <c r="B4" s="12"/>
      <c r="C4" s="12"/>
      <c r="D4" s="27"/>
      <c r="E4" s="28"/>
      <c r="F4" s="28"/>
      <c r="G4" s="17"/>
      <c r="H4" s="11"/>
      <c r="I4" s="11"/>
      <c r="J4" s="11"/>
      <c r="K4" s="20"/>
    </row>
    <row r="5" spans="1:11" s="28" customFormat="1" ht="51.75" customHeight="1">
      <c r="A5" s="29"/>
      <c r="C5" s="27"/>
      <c r="D5" s="27"/>
      <c r="J5" s="30" t="s">
        <v>0</v>
      </c>
      <c r="K5" s="31"/>
    </row>
    <row r="6" spans="1:11" s="28" customFormat="1">
      <c r="A6" s="32"/>
      <c r="B6" s="10"/>
      <c r="C6" s="10"/>
      <c r="D6" s="10"/>
      <c r="E6" s="21"/>
      <c r="F6" s="32"/>
      <c r="G6" s="32"/>
      <c r="H6" s="32"/>
      <c r="I6" s="32"/>
      <c r="J6" s="32"/>
      <c r="K6" s="33"/>
    </row>
    <row r="7" spans="1:11" s="21" customFormat="1">
      <c r="A7" s="34"/>
      <c r="C7" s="22"/>
      <c r="D7" s="22"/>
      <c r="J7" s="22"/>
      <c r="K7" s="33"/>
    </row>
    <row r="8" spans="1:11" s="21" customFormat="1" ht="134.25" customHeight="1">
      <c r="A8" s="9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20" customFormat="1" ht="15.75" customHeight="1">
      <c r="A9" s="27"/>
      <c r="B9" s="27"/>
      <c r="C9" s="27"/>
      <c r="D9" s="27"/>
      <c r="E9" s="27"/>
      <c r="F9" s="27"/>
      <c r="G9" s="27"/>
      <c r="H9" s="27"/>
      <c r="I9" s="27"/>
      <c r="J9" s="27"/>
      <c r="K9" s="35"/>
    </row>
    <row r="10" spans="1:11" s="20" customFormat="1" ht="15.75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35"/>
    </row>
    <row r="11" spans="1:11" s="20" customFormat="1" ht="15.7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35"/>
    </row>
    <row r="12" spans="1:11" s="20" customFormat="1" ht="15.75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36"/>
    </row>
    <row r="13" spans="1:11" s="20" customFormat="1" ht="15.7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36"/>
    </row>
    <row r="14" spans="1:11" s="20" customFormat="1" ht="15.75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35"/>
    </row>
    <row r="15" spans="1:11" s="20" customFormat="1" ht="15.7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35"/>
    </row>
    <row r="16" spans="1:11" s="20" customFormat="1" ht="15.7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35"/>
    </row>
    <row r="17" spans="1:11" s="20" customFormat="1" ht="15.75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31"/>
    </row>
    <row r="18" spans="1:11" s="20" customFormat="1" ht="34.5" customHeight="1">
      <c r="A18" s="37" t="s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20" customFormat="1" ht="63.4" customHeight="1">
      <c r="A19" s="38" t="s">
        <v>3</v>
      </c>
      <c r="B19" s="39" t="s">
        <v>4</v>
      </c>
      <c r="C19" s="7" t="s">
        <v>5</v>
      </c>
      <c r="D19" s="7"/>
      <c r="E19" s="7"/>
      <c r="F19" s="41" t="s">
        <v>6</v>
      </c>
      <c r="G19" s="7" t="s">
        <v>7</v>
      </c>
      <c r="H19" s="7"/>
      <c r="I19" s="7"/>
      <c r="J19" s="42" t="s">
        <v>8</v>
      </c>
      <c r="K19" s="43" t="s">
        <v>9</v>
      </c>
    </row>
    <row r="20" spans="1:11" s="20" customFormat="1" ht="24" customHeight="1">
      <c r="A20" s="38"/>
      <c r="B20" s="39"/>
      <c r="C20" s="40" t="s">
        <v>10</v>
      </c>
      <c r="D20" s="40" t="s">
        <v>11</v>
      </c>
      <c r="E20" s="40" t="s">
        <v>12</v>
      </c>
      <c r="F20" s="41"/>
      <c r="G20" s="40" t="s">
        <v>13</v>
      </c>
      <c r="H20" s="40" t="s">
        <v>14</v>
      </c>
      <c r="I20" s="40" t="s">
        <v>15</v>
      </c>
      <c r="J20" s="42" t="s">
        <v>16</v>
      </c>
      <c r="K20" s="43"/>
    </row>
    <row r="21" spans="1:11" ht="21.75" customHeight="1">
      <c r="A21" s="6" t="s">
        <v>17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s="20" customFormat="1" ht="27.95" customHeight="1">
      <c r="A22" s="45" t="s">
        <v>18</v>
      </c>
      <c r="B22" s="46">
        <v>210</v>
      </c>
      <c r="C22" s="47">
        <v>9.0399999999999991</v>
      </c>
      <c r="D22" s="47">
        <v>13.44</v>
      </c>
      <c r="E22" s="47">
        <v>40.159999999999997</v>
      </c>
      <c r="F22" s="47">
        <v>150</v>
      </c>
      <c r="G22" s="48">
        <v>0.21</v>
      </c>
      <c r="H22" s="48">
        <v>0.18</v>
      </c>
      <c r="I22" s="48">
        <v>0.96</v>
      </c>
      <c r="J22" s="49">
        <v>158.65</v>
      </c>
      <c r="K22" s="50" t="s">
        <v>19</v>
      </c>
    </row>
    <row r="23" spans="1:11" s="20" customFormat="1" ht="27.95" customHeight="1">
      <c r="A23" s="45" t="s">
        <v>20</v>
      </c>
      <c r="B23" s="46">
        <v>10</v>
      </c>
      <c r="C23" s="47">
        <v>0.08</v>
      </c>
      <c r="D23" s="47">
        <v>7.25</v>
      </c>
      <c r="E23" s="47">
        <v>0.13</v>
      </c>
      <c r="F23" s="47">
        <v>66</v>
      </c>
      <c r="G23" s="48">
        <v>0</v>
      </c>
      <c r="H23" s="48">
        <v>0.01</v>
      </c>
      <c r="I23" s="48">
        <v>0</v>
      </c>
      <c r="J23" s="49">
        <v>2.4</v>
      </c>
      <c r="K23" s="50" t="s">
        <v>21</v>
      </c>
    </row>
    <row r="24" spans="1:11">
      <c r="A24" s="51" t="s">
        <v>22</v>
      </c>
      <c r="B24" s="52">
        <v>20</v>
      </c>
      <c r="C24" s="53">
        <v>4.6399999999999997</v>
      </c>
      <c r="D24" s="53">
        <v>5.89</v>
      </c>
      <c r="E24" s="53">
        <v>0</v>
      </c>
      <c r="F24" s="53">
        <v>72</v>
      </c>
      <c r="G24" s="54">
        <v>6.0000000000000001E-3</v>
      </c>
      <c r="H24" s="54">
        <v>6.0000000000000001E-3</v>
      </c>
      <c r="I24" s="55">
        <v>0.15</v>
      </c>
      <c r="J24" s="56">
        <v>176</v>
      </c>
      <c r="K24" s="57" t="s">
        <v>23</v>
      </c>
    </row>
    <row r="25" spans="1:11" s="20" customFormat="1" ht="15.75">
      <c r="A25" s="45" t="s">
        <v>24</v>
      </c>
      <c r="B25" s="46">
        <v>100</v>
      </c>
      <c r="C25" s="47">
        <v>0.4</v>
      </c>
      <c r="D25" s="47">
        <v>0.4</v>
      </c>
      <c r="E25" s="47">
        <v>9.8000000000000007</v>
      </c>
      <c r="F25" s="47">
        <v>47</v>
      </c>
      <c r="G25" s="54">
        <v>1.0049999999999999</v>
      </c>
      <c r="H25" s="48">
        <v>0.02</v>
      </c>
      <c r="I25" s="48">
        <v>10</v>
      </c>
      <c r="J25" s="49">
        <v>16</v>
      </c>
      <c r="K25" s="50" t="s">
        <v>25</v>
      </c>
    </row>
    <row r="26" spans="1:11" s="20" customFormat="1" ht="15.75">
      <c r="A26" s="58" t="s">
        <v>26</v>
      </c>
      <c r="B26" s="59">
        <v>200</v>
      </c>
      <c r="C26" s="48">
        <v>0.3</v>
      </c>
      <c r="D26" s="48">
        <v>0</v>
      </c>
      <c r="E26" s="48">
        <v>7.3</v>
      </c>
      <c r="F26" s="48">
        <v>35</v>
      </c>
      <c r="G26" s="54">
        <v>0</v>
      </c>
      <c r="H26" s="48">
        <f>0.94*0.2</f>
        <v>0.188</v>
      </c>
      <c r="I26" s="48">
        <v>8.3000000000000007</v>
      </c>
      <c r="J26" s="49">
        <v>8.3000000000000007</v>
      </c>
      <c r="K26" s="60" t="s">
        <v>27</v>
      </c>
    </row>
    <row r="27" spans="1:11" s="20" customFormat="1" ht="15.75">
      <c r="A27" s="61" t="s">
        <v>28</v>
      </c>
      <c r="B27" s="62">
        <v>40</v>
      </c>
      <c r="C27" s="53">
        <v>3</v>
      </c>
      <c r="D27" s="53">
        <v>1.1599999999999999</v>
      </c>
      <c r="E27" s="53">
        <v>20.56</v>
      </c>
      <c r="F27" s="53">
        <v>104.8</v>
      </c>
      <c r="G27" s="54">
        <v>3.0049999999999999</v>
      </c>
      <c r="H27" s="55">
        <v>0.01</v>
      </c>
      <c r="I27" s="55">
        <v>0</v>
      </c>
      <c r="J27" s="56">
        <v>7.6</v>
      </c>
      <c r="K27" s="50" t="s">
        <v>29</v>
      </c>
    </row>
    <row r="28" spans="1:11" s="20" customFormat="1" ht="15.75">
      <c r="A28" s="63" t="s">
        <v>30</v>
      </c>
      <c r="B28" s="63">
        <f>SUM(B22:B27)</f>
        <v>580</v>
      </c>
      <c r="C28" s="64">
        <f>SUM(C22:C27)</f>
        <v>17.46</v>
      </c>
      <c r="D28" s="40">
        <f>SUM(D22:D27)</f>
        <v>28.139999999999997</v>
      </c>
      <c r="E28" s="64">
        <f>SUM(E22:E27)</f>
        <v>77.95</v>
      </c>
      <c r="F28" s="64">
        <f>SUM(F22:F27)</f>
        <v>474.8</v>
      </c>
      <c r="G28" s="54">
        <v>4.0049999999999999</v>
      </c>
      <c r="H28" s="64">
        <f>SUM(H22:H27)</f>
        <v>0.41400000000000003</v>
      </c>
      <c r="I28" s="64">
        <f>SUM(I22:I27)</f>
        <v>19.41</v>
      </c>
      <c r="J28" s="64">
        <f>SUM(J22:J27)</f>
        <v>368.95000000000005</v>
      </c>
      <c r="K28" s="50"/>
    </row>
    <row r="29" spans="1:11" s="20" customFormat="1" ht="19.5" customHeight="1">
      <c r="A29" s="5" t="s">
        <v>31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s="20" customFormat="1" ht="15.75">
      <c r="A30" s="45" t="s">
        <v>32</v>
      </c>
      <c r="B30" s="46">
        <v>60</v>
      </c>
      <c r="C30" s="48">
        <v>0.7</v>
      </c>
      <c r="D30" s="48">
        <v>0.1</v>
      </c>
      <c r="E30" s="48">
        <v>2.2999999999999998</v>
      </c>
      <c r="F30" s="48">
        <v>12.8</v>
      </c>
      <c r="G30" s="48">
        <v>0.04</v>
      </c>
      <c r="H30" s="48">
        <v>0.02</v>
      </c>
      <c r="I30" s="48">
        <v>25</v>
      </c>
      <c r="J30" s="49">
        <v>8.4</v>
      </c>
      <c r="K30" s="50"/>
    </row>
    <row r="31" spans="1:11" s="20" customFormat="1" ht="34.5" customHeight="1">
      <c r="A31" s="66" t="s">
        <v>33</v>
      </c>
      <c r="B31" s="67">
        <v>200</v>
      </c>
      <c r="C31" s="68">
        <v>1.44</v>
      </c>
      <c r="D31" s="68">
        <v>3.94</v>
      </c>
      <c r="E31" s="68">
        <v>8.75</v>
      </c>
      <c r="F31" s="68">
        <v>83</v>
      </c>
      <c r="G31" s="69">
        <v>0.04</v>
      </c>
      <c r="H31" s="69">
        <v>0.04</v>
      </c>
      <c r="I31" s="69">
        <v>8.5399999999999991</v>
      </c>
      <c r="J31" s="70">
        <v>39.78</v>
      </c>
      <c r="K31" s="71" t="s">
        <v>34</v>
      </c>
    </row>
    <row r="32" spans="1:11" s="20" customFormat="1" ht="15.75">
      <c r="A32" s="45" t="s">
        <v>35</v>
      </c>
      <c r="B32" s="46">
        <v>90</v>
      </c>
      <c r="C32" s="68">
        <v>10.5</v>
      </c>
      <c r="D32" s="68">
        <v>27.34</v>
      </c>
      <c r="E32" s="68">
        <v>10.82</v>
      </c>
      <c r="F32" s="68">
        <v>333.8</v>
      </c>
      <c r="G32" s="69">
        <v>0.28999999999999998</v>
      </c>
      <c r="H32" s="69">
        <v>0.08</v>
      </c>
      <c r="I32" s="69">
        <v>3.5</v>
      </c>
      <c r="J32" s="70">
        <v>9.41</v>
      </c>
      <c r="K32" s="50" t="s">
        <v>36</v>
      </c>
    </row>
    <row r="33" spans="1:11" s="20" customFormat="1" ht="31.5" customHeight="1">
      <c r="A33" s="45" t="s">
        <v>37</v>
      </c>
      <c r="B33" s="46">
        <v>150</v>
      </c>
      <c r="C33" s="47">
        <v>8.6</v>
      </c>
      <c r="D33" s="47">
        <v>6.1</v>
      </c>
      <c r="E33" s="47">
        <v>38.64</v>
      </c>
      <c r="F33" s="47">
        <v>243.75</v>
      </c>
      <c r="G33" s="48">
        <v>0.21</v>
      </c>
      <c r="H33" s="48">
        <v>0.11</v>
      </c>
      <c r="I33" s="48">
        <v>0</v>
      </c>
      <c r="J33" s="49">
        <v>14.82</v>
      </c>
      <c r="K33" s="50" t="s">
        <v>38</v>
      </c>
    </row>
    <row r="34" spans="1:11" s="20" customFormat="1" ht="31.5">
      <c r="A34" s="45" t="s">
        <v>39</v>
      </c>
      <c r="B34" s="46">
        <v>200</v>
      </c>
      <c r="C34" s="48">
        <v>0.16</v>
      </c>
      <c r="D34" s="48">
        <v>0.16</v>
      </c>
      <c r="E34" s="48">
        <v>27.88</v>
      </c>
      <c r="F34" s="48">
        <v>114.6</v>
      </c>
      <c r="G34" s="48">
        <v>0.01</v>
      </c>
      <c r="H34" s="48">
        <v>0.01</v>
      </c>
      <c r="I34" s="48">
        <v>0.9</v>
      </c>
      <c r="J34" s="49">
        <v>14.18</v>
      </c>
      <c r="K34" s="60" t="s">
        <v>40</v>
      </c>
    </row>
    <row r="35" spans="1:11" s="20" customFormat="1" ht="15.75">
      <c r="A35" s="72" t="s">
        <v>41</v>
      </c>
      <c r="B35" s="46">
        <v>20</v>
      </c>
      <c r="C35" s="47">
        <v>1.1200000000000001</v>
      </c>
      <c r="D35" s="47">
        <v>0.22</v>
      </c>
      <c r="E35" s="47">
        <v>9.8800000000000008</v>
      </c>
      <c r="F35" s="47">
        <v>45.98</v>
      </c>
      <c r="G35" s="48">
        <v>0.02</v>
      </c>
      <c r="H35" s="48">
        <v>0</v>
      </c>
      <c r="I35" s="48">
        <v>0</v>
      </c>
      <c r="J35" s="49">
        <v>4.5999999999999996</v>
      </c>
      <c r="K35" s="50"/>
    </row>
    <row r="36" spans="1:11" s="20" customFormat="1" ht="15.75">
      <c r="A36" s="61" t="s">
        <v>28</v>
      </c>
      <c r="B36" s="62">
        <v>40</v>
      </c>
      <c r="C36" s="53">
        <v>3</v>
      </c>
      <c r="D36" s="53">
        <v>1.1599999999999999</v>
      </c>
      <c r="E36" s="53">
        <v>20.56</v>
      </c>
      <c r="F36" s="53">
        <v>104.8</v>
      </c>
      <c r="G36" s="55">
        <v>0.04</v>
      </c>
      <c r="H36" s="55">
        <v>0.01</v>
      </c>
      <c r="I36" s="55">
        <v>0</v>
      </c>
      <c r="J36" s="56">
        <v>7.6</v>
      </c>
      <c r="K36" s="50" t="s">
        <v>29</v>
      </c>
    </row>
    <row r="37" spans="1:11" s="20" customFormat="1" ht="15.75">
      <c r="A37" s="73" t="s">
        <v>42</v>
      </c>
      <c r="B37" s="74">
        <f t="shared" ref="B37:J37" si="0">SUM(B30:B36)</f>
        <v>760</v>
      </c>
      <c r="C37" s="75">
        <f t="shared" si="0"/>
        <v>25.520000000000003</v>
      </c>
      <c r="D37" s="76">
        <f t="shared" si="0"/>
        <v>39.019999999999989</v>
      </c>
      <c r="E37" s="76">
        <f t="shared" si="0"/>
        <v>118.83</v>
      </c>
      <c r="F37" s="76">
        <f t="shared" si="0"/>
        <v>938.73</v>
      </c>
      <c r="G37" s="75">
        <f t="shared" si="0"/>
        <v>0.65</v>
      </c>
      <c r="H37" s="75">
        <f t="shared" si="0"/>
        <v>0.27</v>
      </c>
      <c r="I37" s="75">
        <f t="shared" si="0"/>
        <v>37.94</v>
      </c>
      <c r="J37" s="75">
        <f t="shared" si="0"/>
        <v>98.789999999999992</v>
      </c>
      <c r="K37" s="77"/>
    </row>
    <row r="38" spans="1:11" s="20" customFormat="1" ht="17.25" customHeight="1">
      <c r="A38" s="78" t="s">
        <v>43</v>
      </c>
      <c r="B38" s="63">
        <f t="shared" ref="B38:J38" si="1">B37+B28</f>
        <v>1340</v>
      </c>
      <c r="C38" s="64">
        <f t="shared" si="1"/>
        <v>42.980000000000004</v>
      </c>
      <c r="D38" s="64">
        <f t="shared" si="1"/>
        <v>67.159999999999982</v>
      </c>
      <c r="E38" s="64">
        <f t="shared" si="1"/>
        <v>196.78</v>
      </c>
      <c r="F38" s="64">
        <f t="shared" si="1"/>
        <v>1413.53</v>
      </c>
      <c r="G38" s="40">
        <f t="shared" si="1"/>
        <v>4.6550000000000002</v>
      </c>
      <c r="H38" s="40">
        <f t="shared" si="1"/>
        <v>0.68400000000000005</v>
      </c>
      <c r="I38" s="40">
        <f t="shared" si="1"/>
        <v>57.349999999999994</v>
      </c>
      <c r="J38" s="42">
        <f t="shared" si="1"/>
        <v>467.74</v>
      </c>
      <c r="K38" s="79"/>
    </row>
    <row r="39" spans="1:11" s="20" customFormat="1" ht="32.65" customHeight="1">
      <c r="A39" s="37" t="s">
        <v>44</v>
      </c>
      <c r="B39" s="80"/>
      <c r="C39" s="80"/>
      <c r="D39" s="80"/>
      <c r="E39" s="80"/>
      <c r="F39" s="81"/>
      <c r="G39" s="82"/>
      <c r="H39" s="82"/>
      <c r="I39" s="82"/>
      <c r="J39" s="83"/>
      <c r="K39" s="84"/>
    </row>
    <row r="40" spans="1:11" s="20" customFormat="1" ht="27" customHeight="1">
      <c r="A40" s="5" t="s">
        <v>17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s="20" customFormat="1" ht="15.75">
      <c r="A41" s="72" t="s">
        <v>32</v>
      </c>
      <c r="B41" s="46">
        <v>60</v>
      </c>
      <c r="C41" s="48">
        <v>0.7</v>
      </c>
      <c r="D41" s="48">
        <v>0.1</v>
      </c>
      <c r="E41" s="48">
        <v>2.2999999999999998</v>
      </c>
      <c r="F41" s="48">
        <v>12.8</v>
      </c>
      <c r="G41" s="48">
        <v>0.04</v>
      </c>
      <c r="H41" s="48">
        <v>0.02</v>
      </c>
      <c r="I41" s="48">
        <v>25</v>
      </c>
      <c r="J41" s="49">
        <v>8.4</v>
      </c>
      <c r="K41" s="50"/>
    </row>
    <row r="42" spans="1:11" s="20" customFormat="1" ht="15.75">
      <c r="A42" s="85" t="s">
        <v>45</v>
      </c>
      <c r="B42" s="59">
        <v>200</v>
      </c>
      <c r="C42" s="69">
        <v>18.010000000000002</v>
      </c>
      <c r="D42" s="69">
        <v>8.9499999999999993</v>
      </c>
      <c r="E42" s="69">
        <v>36.450000000000003</v>
      </c>
      <c r="F42" s="69">
        <v>298.66000000000003</v>
      </c>
      <c r="G42" s="69">
        <v>0.14000000000000001</v>
      </c>
      <c r="H42" s="69">
        <v>0.14000000000000001</v>
      </c>
      <c r="I42" s="69">
        <v>6.5</v>
      </c>
      <c r="J42" s="70">
        <v>36.090000000000003</v>
      </c>
      <c r="K42" s="86" t="s">
        <v>46</v>
      </c>
    </row>
    <row r="43" spans="1:11" s="20" customFormat="1" ht="15.75">
      <c r="A43" s="58" t="s">
        <v>47</v>
      </c>
      <c r="B43" s="59">
        <v>200</v>
      </c>
      <c r="C43" s="48">
        <f>20.39*0.2</f>
        <v>4.0780000000000003</v>
      </c>
      <c r="D43" s="48">
        <f>17.72*0.2</f>
        <v>3.544</v>
      </c>
      <c r="E43" s="48">
        <f>87.89*0.2</f>
        <v>17.577999999999999</v>
      </c>
      <c r="F43" s="48">
        <f>593*0.2</f>
        <v>118.60000000000001</v>
      </c>
      <c r="G43" s="54">
        <v>2.0049999999999999</v>
      </c>
      <c r="H43" s="48">
        <f>0.94*0.2</f>
        <v>0.188</v>
      </c>
      <c r="I43" s="48">
        <f>7.94*0.2</f>
        <v>1.5880000000000001</v>
      </c>
      <c r="J43" s="49">
        <v>152.22</v>
      </c>
      <c r="K43" s="60" t="s">
        <v>48</v>
      </c>
    </row>
    <row r="44" spans="1:11" s="20" customFormat="1" ht="15.75">
      <c r="A44" s="87" t="s">
        <v>28</v>
      </c>
      <c r="B44" s="88">
        <v>40</v>
      </c>
      <c r="C44" s="53">
        <v>3</v>
      </c>
      <c r="D44" s="53">
        <v>1.1599999999999999</v>
      </c>
      <c r="E44" s="53">
        <v>20.56</v>
      </c>
      <c r="F44" s="53">
        <v>104.8</v>
      </c>
      <c r="G44" s="55">
        <v>0.04</v>
      </c>
      <c r="H44" s="55">
        <v>0.01</v>
      </c>
      <c r="I44" s="55">
        <v>0</v>
      </c>
      <c r="J44" s="56">
        <v>7.6</v>
      </c>
      <c r="K44" s="89" t="s">
        <v>29</v>
      </c>
    </row>
    <row r="45" spans="1:11" s="20" customFormat="1" ht="15.75">
      <c r="A45" s="90" t="s">
        <v>30</v>
      </c>
      <c r="B45" s="91">
        <f t="shared" ref="B45:J45" si="2">SUM(B41:B44)</f>
        <v>500</v>
      </c>
      <c r="C45" s="76">
        <f t="shared" si="2"/>
        <v>25.788</v>
      </c>
      <c r="D45" s="76">
        <f t="shared" si="2"/>
        <v>13.754</v>
      </c>
      <c r="E45" s="76">
        <f t="shared" si="2"/>
        <v>76.888000000000005</v>
      </c>
      <c r="F45" s="76">
        <f t="shared" si="2"/>
        <v>534.86</v>
      </c>
      <c r="G45" s="76">
        <f t="shared" si="2"/>
        <v>2.2250000000000001</v>
      </c>
      <c r="H45" s="76">
        <f t="shared" si="2"/>
        <v>0.35799999999999998</v>
      </c>
      <c r="I45" s="76">
        <f t="shared" si="2"/>
        <v>33.088000000000001</v>
      </c>
      <c r="J45" s="76">
        <f t="shared" si="2"/>
        <v>204.31</v>
      </c>
      <c r="K45" s="92"/>
    </row>
    <row r="46" spans="1:11" s="20" customFormat="1" ht="21" customHeight="1">
      <c r="A46" s="93" t="s">
        <v>31</v>
      </c>
      <c r="B46" s="93"/>
      <c r="C46" s="93"/>
      <c r="D46" s="94"/>
      <c r="E46" s="93" t="s">
        <v>31</v>
      </c>
      <c r="F46" s="93"/>
      <c r="G46" s="93"/>
      <c r="H46" s="93"/>
      <c r="I46" s="93"/>
      <c r="J46" s="93"/>
      <c r="K46" s="93"/>
    </row>
    <row r="47" spans="1:11" s="20" customFormat="1" ht="15.75">
      <c r="A47" s="72" t="s">
        <v>32</v>
      </c>
      <c r="B47" s="46">
        <v>60</v>
      </c>
      <c r="C47" s="48">
        <v>0.7</v>
      </c>
      <c r="D47" s="48">
        <v>0.1</v>
      </c>
      <c r="E47" s="48">
        <v>2.2999999999999998</v>
      </c>
      <c r="F47" s="48">
        <v>12.8</v>
      </c>
      <c r="G47" s="48">
        <v>0.04</v>
      </c>
      <c r="H47" s="48">
        <v>0.02</v>
      </c>
      <c r="I47" s="48">
        <v>25</v>
      </c>
      <c r="J47" s="49">
        <v>8.4</v>
      </c>
      <c r="K47" s="50"/>
    </row>
    <row r="48" spans="1:11" s="20" customFormat="1" ht="45" customHeight="1">
      <c r="A48" s="95" t="s">
        <v>49</v>
      </c>
      <c r="B48" s="96">
        <v>200</v>
      </c>
      <c r="C48" s="69">
        <v>2.15</v>
      </c>
      <c r="D48" s="69">
        <v>2.27</v>
      </c>
      <c r="E48" s="69">
        <v>13.96</v>
      </c>
      <c r="F48" s="69">
        <v>94.6</v>
      </c>
      <c r="G48" s="69">
        <v>0.09</v>
      </c>
      <c r="H48" s="69">
        <v>0.05</v>
      </c>
      <c r="I48" s="69">
        <v>6.6</v>
      </c>
      <c r="J48" s="70">
        <v>94.6</v>
      </c>
      <c r="K48" s="97" t="s">
        <v>50</v>
      </c>
    </row>
    <row r="49" spans="1:11" s="20" customFormat="1" ht="31.5">
      <c r="A49" s="95" t="s">
        <v>51</v>
      </c>
      <c r="B49" s="96">
        <v>100</v>
      </c>
      <c r="C49" s="69">
        <v>9.75</v>
      </c>
      <c r="D49" s="69">
        <v>4.96</v>
      </c>
      <c r="E49" s="69">
        <v>3.8</v>
      </c>
      <c r="F49" s="69">
        <v>105</v>
      </c>
      <c r="G49" s="69">
        <v>0.05</v>
      </c>
      <c r="H49" s="69">
        <v>0.05</v>
      </c>
      <c r="I49" s="69">
        <v>3.73</v>
      </c>
      <c r="J49" s="70">
        <v>39.07</v>
      </c>
      <c r="K49" s="97" t="s">
        <v>52</v>
      </c>
    </row>
    <row r="50" spans="1:11" s="20" customFormat="1" ht="15.75">
      <c r="A50" s="95" t="s">
        <v>53</v>
      </c>
      <c r="B50" s="96">
        <v>150</v>
      </c>
      <c r="C50" s="69">
        <v>3.6</v>
      </c>
      <c r="D50" s="69">
        <v>5.7</v>
      </c>
      <c r="E50" s="69">
        <v>24.5</v>
      </c>
      <c r="F50" s="69">
        <v>137.25</v>
      </c>
      <c r="G50" s="69">
        <v>0.14000000000000001</v>
      </c>
      <c r="H50" s="69">
        <v>0.11</v>
      </c>
      <c r="I50" s="69">
        <v>18.149999999999999</v>
      </c>
      <c r="J50" s="70">
        <v>44.3</v>
      </c>
      <c r="K50" s="98" t="s">
        <v>54</v>
      </c>
    </row>
    <row r="51" spans="1:11" s="20" customFormat="1" ht="33.6" customHeight="1">
      <c r="A51" s="72" t="s">
        <v>55</v>
      </c>
      <c r="B51" s="99">
        <v>200</v>
      </c>
      <c r="C51" s="48">
        <v>0.31</v>
      </c>
      <c r="D51" s="48">
        <v>0</v>
      </c>
      <c r="E51" s="48">
        <v>39.4</v>
      </c>
      <c r="F51" s="48">
        <v>160</v>
      </c>
      <c r="G51" s="48">
        <v>0.01</v>
      </c>
      <c r="H51" s="100">
        <v>0.02</v>
      </c>
      <c r="I51" s="48">
        <v>2.4</v>
      </c>
      <c r="J51" s="49">
        <v>22.46</v>
      </c>
      <c r="K51" s="60" t="s">
        <v>56</v>
      </c>
    </row>
    <row r="52" spans="1:11" s="20" customFormat="1" ht="15.75">
      <c r="A52" s="87" t="s">
        <v>28</v>
      </c>
      <c r="B52" s="88">
        <v>40</v>
      </c>
      <c r="C52" s="53">
        <v>3</v>
      </c>
      <c r="D52" s="53">
        <v>1.1599999999999999</v>
      </c>
      <c r="E52" s="53">
        <v>20.56</v>
      </c>
      <c r="F52" s="53">
        <v>104.8</v>
      </c>
      <c r="G52" s="55">
        <v>0.04</v>
      </c>
      <c r="H52" s="55">
        <v>0.01</v>
      </c>
      <c r="I52" s="55">
        <v>0</v>
      </c>
      <c r="J52" s="56">
        <v>7.6</v>
      </c>
      <c r="K52" s="89" t="s">
        <v>29</v>
      </c>
    </row>
    <row r="53" spans="1:11" s="20" customFormat="1" ht="15.75">
      <c r="A53" s="72" t="s">
        <v>41</v>
      </c>
      <c r="B53" s="99">
        <v>20</v>
      </c>
      <c r="C53" s="47">
        <v>1.1200000000000001</v>
      </c>
      <c r="D53" s="47">
        <v>0.22</v>
      </c>
      <c r="E53" s="47">
        <v>9.8800000000000008</v>
      </c>
      <c r="F53" s="47">
        <v>45.98</v>
      </c>
      <c r="G53" s="48">
        <v>0.02</v>
      </c>
      <c r="H53" s="48">
        <v>0</v>
      </c>
      <c r="I53" s="48">
        <v>0</v>
      </c>
      <c r="J53" s="49">
        <v>4.5999999999999996</v>
      </c>
      <c r="K53" s="89"/>
    </row>
    <row r="54" spans="1:11" s="20" customFormat="1" ht="15.75">
      <c r="A54" s="72" t="s">
        <v>24</v>
      </c>
      <c r="B54" s="99">
        <v>100</v>
      </c>
      <c r="C54" s="47">
        <v>0.4</v>
      </c>
      <c r="D54" s="47">
        <v>0.4</v>
      </c>
      <c r="E54" s="47">
        <v>9.8000000000000007</v>
      </c>
      <c r="F54" s="47">
        <v>47</v>
      </c>
      <c r="G54" s="48">
        <v>0.03</v>
      </c>
      <c r="H54" s="48">
        <v>0.02</v>
      </c>
      <c r="I54" s="48">
        <v>10</v>
      </c>
      <c r="J54" s="49">
        <v>16</v>
      </c>
      <c r="K54" s="89" t="s">
        <v>25</v>
      </c>
    </row>
    <row r="55" spans="1:11" s="20" customFormat="1" ht="15.75">
      <c r="A55" s="90" t="s">
        <v>42</v>
      </c>
      <c r="B55" s="91">
        <f>SUM(B47:B54)</f>
        <v>870</v>
      </c>
      <c r="C55" s="76">
        <f t="shared" ref="C55:J55" si="3">C47+C48+C49+C50+C51+C52+C53+C54</f>
        <v>21.029999999999998</v>
      </c>
      <c r="D55" s="76">
        <f t="shared" si="3"/>
        <v>14.810000000000002</v>
      </c>
      <c r="E55" s="76">
        <f t="shared" si="3"/>
        <v>124.2</v>
      </c>
      <c r="F55" s="76">
        <f t="shared" si="3"/>
        <v>707.43</v>
      </c>
      <c r="G55" s="76">
        <f t="shared" si="3"/>
        <v>0.42000000000000004</v>
      </c>
      <c r="H55" s="76">
        <f t="shared" si="3"/>
        <v>0.28000000000000003</v>
      </c>
      <c r="I55" s="76">
        <f t="shared" si="3"/>
        <v>65.88</v>
      </c>
      <c r="J55" s="76">
        <f t="shared" si="3"/>
        <v>237.03</v>
      </c>
      <c r="K55" s="92"/>
    </row>
    <row r="56" spans="1:11" s="20" customFormat="1" ht="15.75">
      <c r="A56" s="101" t="s">
        <v>57</v>
      </c>
      <c r="B56" s="91">
        <f t="shared" ref="B56:J56" si="4">B55+B45</f>
        <v>1370</v>
      </c>
      <c r="C56" s="40">
        <f t="shared" si="4"/>
        <v>46.817999999999998</v>
      </c>
      <c r="D56" s="40">
        <f t="shared" si="4"/>
        <v>28.564</v>
      </c>
      <c r="E56" s="40">
        <f t="shared" si="4"/>
        <v>201.08800000000002</v>
      </c>
      <c r="F56" s="40">
        <f t="shared" si="4"/>
        <v>1242.29</v>
      </c>
      <c r="G56" s="40">
        <f t="shared" si="4"/>
        <v>2.645</v>
      </c>
      <c r="H56" s="40">
        <f t="shared" si="4"/>
        <v>0.63800000000000001</v>
      </c>
      <c r="I56" s="40">
        <f t="shared" si="4"/>
        <v>98.967999999999989</v>
      </c>
      <c r="J56" s="42">
        <f t="shared" si="4"/>
        <v>441.34000000000003</v>
      </c>
      <c r="K56" s="102"/>
    </row>
    <row r="57" spans="1:11" s="20" customFormat="1" ht="17.25" customHeight="1">
      <c r="A57" s="37" t="s">
        <v>58</v>
      </c>
      <c r="B57" s="38"/>
      <c r="C57" s="38"/>
      <c r="D57" s="38"/>
      <c r="E57" s="38"/>
      <c r="F57" s="38"/>
      <c r="G57" s="82"/>
      <c r="H57" s="82"/>
      <c r="I57" s="82"/>
      <c r="J57" s="83"/>
      <c r="K57" s="84"/>
    </row>
    <row r="58" spans="1:11" s="20" customFormat="1" ht="31.5" customHeight="1">
      <c r="A58" s="93"/>
      <c r="B58" s="93"/>
      <c r="C58" s="93"/>
      <c r="D58" s="93"/>
      <c r="E58" s="93" t="s">
        <v>17</v>
      </c>
      <c r="F58" s="93"/>
      <c r="G58" s="93"/>
      <c r="H58" s="93"/>
      <c r="I58" s="93"/>
      <c r="J58" s="93"/>
      <c r="K58" s="93"/>
    </row>
    <row r="59" spans="1:11" s="20" customFormat="1" ht="15.75">
      <c r="A59" s="85" t="s">
        <v>32</v>
      </c>
      <c r="B59" s="46">
        <v>60</v>
      </c>
      <c r="C59" s="48">
        <v>0.7</v>
      </c>
      <c r="D59" s="48">
        <v>0.1</v>
      </c>
      <c r="E59" s="48">
        <v>2.2999999999999998</v>
      </c>
      <c r="F59" s="48">
        <v>12.8</v>
      </c>
      <c r="G59" s="48">
        <v>0.04</v>
      </c>
      <c r="H59" s="48">
        <v>0.02</v>
      </c>
      <c r="I59" s="48">
        <v>25</v>
      </c>
      <c r="J59" s="49">
        <v>8.4</v>
      </c>
      <c r="K59" s="50"/>
    </row>
    <row r="60" spans="1:11" s="20" customFormat="1" ht="15.75">
      <c r="A60" s="58" t="s">
        <v>59</v>
      </c>
      <c r="B60" s="59">
        <v>90</v>
      </c>
      <c r="C60" s="69">
        <v>14.09</v>
      </c>
      <c r="D60" s="69">
        <v>14.5</v>
      </c>
      <c r="E60" s="69">
        <v>11.89</v>
      </c>
      <c r="F60" s="69">
        <v>252</v>
      </c>
      <c r="G60" s="69">
        <v>0.1</v>
      </c>
      <c r="H60" s="69">
        <v>0.01</v>
      </c>
      <c r="I60" s="69">
        <v>0.01</v>
      </c>
      <c r="J60" s="70">
        <v>6.8</v>
      </c>
      <c r="K60" s="86" t="s">
        <v>60</v>
      </c>
    </row>
    <row r="61" spans="1:11" s="20" customFormat="1" ht="15.75">
      <c r="A61" s="72" t="s">
        <v>61</v>
      </c>
      <c r="B61" s="99">
        <v>150</v>
      </c>
      <c r="C61" s="48">
        <v>6.6</v>
      </c>
      <c r="D61" s="48">
        <v>5.73</v>
      </c>
      <c r="E61" s="48">
        <v>37.880000000000003</v>
      </c>
      <c r="F61" s="48">
        <v>229.5</v>
      </c>
      <c r="G61" s="48">
        <v>0</v>
      </c>
      <c r="H61" s="48">
        <v>0.17</v>
      </c>
      <c r="I61" s="48">
        <v>0.02</v>
      </c>
      <c r="J61" s="49">
        <v>16.64</v>
      </c>
      <c r="K61" s="89" t="s">
        <v>38</v>
      </c>
    </row>
    <row r="62" spans="1:11" s="20" customFormat="1" ht="15.75">
      <c r="A62" s="87" t="s">
        <v>62</v>
      </c>
      <c r="B62" s="88">
        <v>200</v>
      </c>
      <c r="C62" s="103">
        <v>0.13</v>
      </c>
      <c r="D62" s="103">
        <v>0.02</v>
      </c>
      <c r="E62" s="103">
        <v>15.2</v>
      </c>
      <c r="F62" s="103">
        <v>62</v>
      </c>
      <c r="G62" s="103">
        <v>0</v>
      </c>
      <c r="H62" s="103">
        <v>0</v>
      </c>
      <c r="I62" s="103">
        <v>0.03</v>
      </c>
      <c r="J62" s="104">
        <v>11.1</v>
      </c>
      <c r="K62" s="105" t="s">
        <v>63</v>
      </c>
    </row>
    <row r="63" spans="1:11" s="20" customFormat="1" ht="15.75">
      <c r="A63" s="87" t="s">
        <v>28</v>
      </c>
      <c r="B63" s="88">
        <v>40</v>
      </c>
      <c r="C63" s="53">
        <v>3</v>
      </c>
      <c r="D63" s="53">
        <v>1.1599999999999999</v>
      </c>
      <c r="E63" s="53">
        <v>20.56</v>
      </c>
      <c r="F63" s="53">
        <v>104.8</v>
      </c>
      <c r="G63" s="55">
        <v>0.04</v>
      </c>
      <c r="H63" s="55">
        <v>0.01</v>
      </c>
      <c r="I63" s="55">
        <v>0</v>
      </c>
      <c r="J63" s="56">
        <v>7.6</v>
      </c>
      <c r="K63" s="89" t="s">
        <v>29</v>
      </c>
    </row>
    <row r="64" spans="1:11" s="20" customFormat="1" ht="15.75">
      <c r="A64" s="90" t="s">
        <v>30</v>
      </c>
      <c r="B64" s="91">
        <f t="shared" ref="B64:J64" si="5">SUM(B59:B63)</f>
        <v>540</v>
      </c>
      <c r="C64" s="76">
        <f t="shared" si="5"/>
        <v>24.52</v>
      </c>
      <c r="D64" s="76">
        <f t="shared" si="5"/>
        <v>21.509999999999998</v>
      </c>
      <c r="E64" s="76">
        <f t="shared" si="5"/>
        <v>87.830000000000013</v>
      </c>
      <c r="F64" s="76">
        <f t="shared" si="5"/>
        <v>661.09999999999991</v>
      </c>
      <c r="G64" s="76">
        <f t="shared" si="5"/>
        <v>0.18000000000000002</v>
      </c>
      <c r="H64" s="76">
        <f t="shared" si="5"/>
        <v>0.21000000000000002</v>
      </c>
      <c r="I64" s="76">
        <f t="shared" si="5"/>
        <v>25.060000000000002</v>
      </c>
      <c r="J64" s="106">
        <f t="shared" si="5"/>
        <v>50.54</v>
      </c>
      <c r="K64" s="92"/>
    </row>
    <row r="65" spans="1:11" s="20" customFormat="1" ht="21.75" customHeight="1">
      <c r="A65" s="93"/>
      <c r="B65" s="93"/>
      <c r="C65" s="93"/>
      <c r="D65" s="93"/>
      <c r="E65" s="44" t="s">
        <v>31</v>
      </c>
      <c r="F65" s="93"/>
      <c r="G65" s="93"/>
      <c r="H65" s="93"/>
      <c r="I65" s="93"/>
      <c r="J65" s="107"/>
      <c r="K65" s="108"/>
    </row>
    <row r="66" spans="1:11" s="20" customFormat="1" ht="15.75">
      <c r="A66" s="85" t="s">
        <v>32</v>
      </c>
      <c r="B66" s="46">
        <v>60</v>
      </c>
      <c r="C66" s="48">
        <v>0.7</v>
      </c>
      <c r="D66" s="48">
        <v>0.1</v>
      </c>
      <c r="E66" s="48">
        <v>2.2999999999999998</v>
      </c>
      <c r="F66" s="48">
        <v>12.8</v>
      </c>
      <c r="G66" s="48">
        <v>0.04</v>
      </c>
      <c r="H66" s="48">
        <v>0.02</v>
      </c>
      <c r="I66" s="48">
        <v>25</v>
      </c>
      <c r="J66" s="49">
        <v>8.4</v>
      </c>
      <c r="K66" s="50"/>
    </row>
    <row r="67" spans="1:11" s="20" customFormat="1" ht="31.5">
      <c r="A67" s="58" t="s">
        <v>64</v>
      </c>
      <c r="B67" s="59">
        <v>200</v>
      </c>
      <c r="C67" s="69">
        <f>21.96*0.2</f>
        <v>4.3920000000000003</v>
      </c>
      <c r="D67" s="69">
        <f>21.08*0.2</f>
        <v>4.2160000000000002</v>
      </c>
      <c r="E67" s="69">
        <v>13.23</v>
      </c>
      <c r="F67" s="69">
        <f>593*0.2</f>
        <v>118.60000000000001</v>
      </c>
      <c r="G67" s="69">
        <v>0.18</v>
      </c>
      <c r="H67" s="69">
        <v>0.06</v>
      </c>
      <c r="I67" s="69">
        <v>4.66</v>
      </c>
      <c r="J67" s="70">
        <v>34.14</v>
      </c>
      <c r="K67" s="60" t="s">
        <v>65</v>
      </c>
    </row>
    <row r="68" spans="1:11" s="20" customFormat="1" ht="15.75">
      <c r="A68" s="109" t="s">
        <v>66</v>
      </c>
      <c r="B68" s="110">
        <v>100</v>
      </c>
      <c r="C68" s="55">
        <v>24.96</v>
      </c>
      <c r="D68" s="55">
        <v>23.59</v>
      </c>
      <c r="E68" s="55">
        <v>0.08</v>
      </c>
      <c r="F68" s="55">
        <v>313</v>
      </c>
      <c r="G68" s="55">
        <v>0.04</v>
      </c>
      <c r="H68" s="55">
        <v>0.17</v>
      </c>
      <c r="I68" s="55">
        <v>25.6</v>
      </c>
      <c r="J68" s="56">
        <v>55.3</v>
      </c>
      <c r="K68" s="111" t="s">
        <v>67</v>
      </c>
    </row>
    <row r="69" spans="1:11" s="20" customFormat="1" ht="15.75">
      <c r="A69" s="109" t="s">
        <v>68</v>
      </c>
      <c r="B69" s="110">
        <v>150</v>
      </c>
      <c r="C69" s="48">
        <v>5.52</v>
      </c>
      <c r="D69" s="48">
        <f>30.1*0.15</f>
        <v>4.5149999999999997</v>
      </c>
      <c r="E69" s="48">
        <f>176.3*0.15</f>
        <v>26.445</v>
      </c>
      <c r="F69" s="48">
        <v>168.45</v>
      </c>
      <c r="G69" s="48">
        <v>0.06</v>
      </c>
      <c r="H69" s="48">
        <v>0.03</v>
      </c>
      <c r="I69" s="48">
        <v>0</v>
      </c>
      <c r="J69" s="49">
        <v>4.8600000000000003</v>
      </c>
      <c r="K69" s="60" t="s">
        <v>69</v>
      </c>
    </row>
    <row r="70" spans="1:11" s="20" customFormat="1" ht="31.5">
      <c r="A70" s="72" t="s">
        <v>70</v>
      </c>
      <c r="B70" s="99">
        <v>200</v>
      </c>
      <c r="C70" s="48">
        <v>0.6</v>
      </c>
      <c r="D70" s="48">
        <v>0.09</v>
      </c>
      <c r="E70" s="48">
        <v>32</v>
      </c>
      <c r="F70" s="48">
        <v>132.80000000000001</v>
      </c>
      <c r="G70" s="48">
        <f>0.06*0.2</f>
        <v>1.2E-2</v>
      </c>
      <c r="H70" s="48">
        <v>0.2</v>
      </c>
      <c r="I70" s="48">
        <v>0.7</v>
      </c>
      <c r="J70" s="49">
        <v>32.4</v>
      </c>
      <c r="K70" s="60" t="s">
        <v>71</v>
      </c>
    </row>
    <row r="71" spans="1:11" s="20" customFormat="1" ht="15.75">
      <c r="A71" s="87" t="s">
        <v>28</v>
      </c>
      <c r="B71" s="88">
        <v>40</v>
      </c>
      <c r="C71" s="53">
        <v>3</v>
      </c>
      <c r="D71" s="53">
        <v>1.1599999999999999</v>
      </c>
      <c r="E71" s="53">
        <v>20.56</v>
      </c>
      <c r="F71" s="53">
        <v>104.8</v>
      </c>
      <c r="G71" s="55">
        <v>0.04</v>
      </c>
      <c r="H71" s="55">
        <v>0.01</v>
      </c>
      <c r="I71" s="55">
        <v>0</v>
      </c>
      <c r="J71" s="56">
        <v>7.6</v>
      </c>
      <c r="K71" s="89" t="s">
        <v>29</v>
      </c>
    </row>
    <row r="72" spans="1:11" s="20" customFormat="1" ht="15.75">
      <c r="A72" s="72" t="s">
        <v>41</v>
      </c>
      <c r="B72" s="99">
        <v>20</v>
      </c>
      <c r="C72" s="47">
        <v>1.1200000000000001</v>
      </c>
      <c r="D72" s="47">
        <v>0.22</v>
      </c>
      <c r="E72" s="47">
        <v>9.8800000000000008</v>
      </c>
      <c r="F72" s="47">
        <v>45.98</v>
      </c>
      <c r="G72" s="48">
        <v>0.02</v>
      </c>
      <c r="H72" s="48">
        <v>0</v>
      </c>
      <c r="I72" s="48">
        <v>0</v>
      </c>
      <c r="J72" s="49">
        <v>4.5999999999999996</v>
      </c>
      <c r="K72" s="89"/>
    </row>
    <row r="73" spans="1:11" s="20" customFormat="1" ht="15.75">
      <c r="A73" s="90" t="s">
        <v>42</v>
      </c>
      <c r="B73" s="91">
        <f t="shared" ref="B73:J73" si="6">SUM(B66:B72)</f>
        <v>770</v>
      </c>
      <c r="C73" s="76">
        <f t="shared" si="6"/>
        <v>40.292000000000002</v>
      </c>
      <c r="D73" s="76">
        <f t="shared" si="6"/>
        <v>33.890999999999998</v>
      </c>
      <c r="E73" s="76">
        <f t="shared" si="6"/>
        <v>104.495</v>
      </c>
      <c r="F73" s="76">
        <f t="shared" si="6"/>
        <v>896.42999999999984</v>
      </c>
      <c r="G73" s="76">
        <f t="shared" si="6"/>
        <v>0.39200000000000002</v>
      </c>
      <c r="H73" s="76">
        <f t="shared" si="6"/>
        <v>0.49000000000000005</v>
      </c>
      <c r="I73" s="76">
        <f t="shared" si="6"/>
        <v>55.960000000000008</v>
      </c>
      <c r="J73" s="106">
        <f t="shared" si="6"/>
        <v>147.29999999999998</v>
      </c>
      <c r="K73" s="92"/>
    </row>
    <row r="74" spans="1:11" s="20" customFormat="1" ht="15.75">
      <c r="A74" s="101" t="s">
        <v>72</v>
      </c>
      <c r="B74" s="91">
        <f t="shared" ref="B74:J74" si="7">B73+B64</f>
        <v>1310</v>
      </c>
      <c r="C74" s="40">
        <f t="shared" si="7"/>
        <v>64.811999999999998</v>
      </c>
      <c r="D74" s="40">
        <f t="shared" si="7"/>
        <v>55.400999999999996</v>
      </c>
      <c r="E74" s="40">
        <f t="shared" si="7"/>
        <v>192.32500000000002</v>
      </c>
      <c r="F74" s="40">
        <f t="shared" si="7"/>
        <v>1557.5299999999997</v>
      </c>
      <c r="G74" s="40">
        <f t="shared" si="7"/>
        <v>0.57200000000000006</v>
      </c>
      <c r="H74" s="40">
        <f t="shared" si="7"/>
        <v>0.70000000000000007</v>
      </c>
      <c r="I74" s="40">
        <f t="shared" si="7"/>
        <v>81.02000000000001</v>
      </c>
      <c r="J74" s="42">
        <f t="shared" si="7"/>
        <v>197.83999999999997</v>
      </c>
      <c r="K74" s="112"/>
    </row>
    <row r="75" spans="1:11" s="20" customFormat="1" ht="16.5" customHeight="1">
      <c r="A75" s="37" t="s">
        <v>73</v>
      </c>
      <c r="B75" s="38"/>
      <c r="C75" s="38"/>
      <c r="D75" s="38"/>
      <c r="E75" s="38"/>
      <c r="F75" s="38"/>
      <c r="G75" s="113"/>
      <c r="H75" s="113"/>
      <c r="I75" s="113"/>
      <c r="J75" s="114"/>
      <c r="K75" s="108"/>
    </row>
    <row r="76" spans="1:11" s="20" customFormat="1" ht="27.75" customHeight="1">
      <c r="A76" s="37"/>
      <c r="B76" s="93"/>
      <c r="C76" s="93"/>
      <c r="D76" s="93"/>
      <c r="E76" s="93" t="s">
        <v>17</v>
      </c>
      <c r="F76" s="93"/>
      <c r="G76" s="93"/>
      <c r="H76" s="93"/>
      <c r="I76" s="93"/>
      <c r="J76" s="107"/>
      <c r="K76" s="108"/>
    </row>
    <row r="77" spans="1:11" s="20" customFormat="1" ht="42.95" customHeight="1">
      <c r="A77" s="58" t="s">
        <v>74</v>
      </c>
      <c r="B77" s="59">
        <v>150</v>
      </c>
      <c r="C77" s="69">
        <v>15.6</v>
      </c>
      <c r="D77" s="69">
        <v>14.8</v>
      </c>
      <c r="E77" s="69">
        <v>49.05</v>
      </c>
      <c r="F77" s="69">
        <v>392.14</v>
      </c>
      <c r="G77" s="69">
        <v>0.11</v>
      </c>
      <c r="H77" s="69">
        <v>0.03</v>
      </c>
      <c r="I77" s="69">
        <v>1.36</v>
      </c>
      <c r="J77" s="70">
        <v>257.26</v>
      </c>
      <c r="K77" s="86" t="s">
        <v>75</v>
      </c>
    </row>
    <row r="78" spans="1:11" s="20" customFormat="1" ht="18.75" customHeight="1">
      <c r="A78" s="72" t="s">
        <v>24</v>
      </c>
      <c r="B78" s="99">
        <v>100</v>
      </c>
      <c r="C78" s="47">
        <v>0.4</v>
      </c>
      <c r="D78" s="47">
        <v>0.4</v>
      </c>
      <c r="E78" s="47">
        <v>9.8000000000000007</v>
      </c>
      <c r="F78" s="47">
        <v>47</v>
      </c>
      <c r="G78" s="48">
        <v>0.03</v>
      </c>
      <c r="H78" s="48">
        <v>0.02</v>
      </c>
      <c r="I78" s="48">
        <v>10</v>
      </c>
      <c r="J78" s="49">
        <v>16</v>
      </c>
      <c r="K78" s="89" t="s">
        <v>25</v>
      </c>
    </row>
    <row r="79" spans="1:11" s="20" customFormat="1" ht="15.75">
      <c r="A79" s="72" t="s">
        <v>76</v>
      </c>
      <c r="B79" s="103">
        <v>200</v>
      </c>
      <c r="C79" s="103">
        <v>7.0000000000000007E-2</v>
      </c>
      <c r="D79" s="103">
        <v>0.02</v>
      </c>
      <c r="E79" s="103">
        <v>15</v>
      </c>
      <c r="F79" s="103">
        <v>60</v>
      </c>
      <c r="G79" s="103">
        <v>0.03</v>
      </c>
      <c r="H79" s="103">
        <v>0</v>
      </c>
      <c r="I79" s="103">
        <v>0</v>
      </c>
      <c r="J79" s="104">
        <v>11.1</v>
      </c>
      <c r="K79" s="105" t="s">
        <v>77</v>
      </c>
    </row>
    <row r="80" spans="1:11" s="20" customFormat="1" ht="15.75">
      <c r="A80" s="87" t="s">
        <v>28</v>
      </c>
      <c r="B80" s="88">
        <v>40</v>
      </c>
      <c r="C80" s="53">
        <v>3</v>
      </c>
      <c r="D80" s="53">
        <v>1.1599999999999999</v>
      </c>
      <c r="E80" s="103">
        <v>16</v>
      </c>
      <c r="F80" s="53">
        <v>104.8</v>
      </c>
      <c r="G80" s="55">
        <v>0.04</v>
      </c>
      <c r="H80" s="55">
        <v>0.01</v>
      </c>
      <c r="I80" s="103">
        <v>10.6</v>
      </c>
      <c r="J80" s="56">
        <v>7.6</v>
      </c>
      <c r="K80" s="89" t="s">
        <v>29</v>
      </c>
    </row>
    <row r="81" spans="1:11" s="20" customFormat="1" ht="15.75">
      <c r="A81" s="90" t="s">
        <v>30</v>
      </c>
      <c r="B81" s="91">
        <f t="shared" ref="B81:H81" si="8">SUM(B77:B80)</f>
        <v>490</v>
      </c>
      <c r="C81" s="76">
        <f t="shared" si="8"/>
        <v>19.07</v>
      </c>
      <c r="D81" s="76">
        <f t="shared" si="8"/>
        <v>16.38</v>
      </c>
      <c r="E81" s="115">
        <f t="shared" si="8"/>
        <v>89.85</v>
      </c>
      <c r="F81" s="76">
        <f t="shared" si="8"/>
        <v>603.93999999999994</v>
      </c>
      <c r="G81" s="76">
        <f t="shared" si="8"/>
        <v>0.21000000000000002</v>
      </c>
      <c r="H81" s="76">
        <f t="shared" si="8"/>
        <v>6.0000000000000005E-2</v>
      </c>
      <c r="I81" s="103">
        <v>11.6</v>
      </c>
      <c r="J81" s="106">
        <f>SUM(J77:J80)</f>
        <v>291.96000000000004</v>
      </c>
      <c r="K81" s="92"/>
    </row>
    <row r="82" spans="1:11" s="20" customFormat="1" ht="24" customHeight="1">
      <c r="A82" s="93"/>
      <c r="B82" s="93"/>
      <c r="C82" s="93"/>
      <c r="D82" s="93"/>
      <c r="E82" s="103"/>
      <c r="F82" s="93"/>
      <c r="G82" s="93"/>
      <c r="H82" s="93"/>
      <c r="I82" s="93"/>
      <c r="J82" s="107"/>
      <c r="K82" s="108"/>
    </row>
    <row r="83" spans="1:11" s="20" customFormat="1" ht="15.75">
      <c r="A83" s="58" t="s">
        <v>32</v>
      </c>
      <c r="B83" s="46">
        <v>60</v>
      </c>
      <c r="C83" s="48">
        <v>0.7</v>
      </c>
      <c r="D83" s="48">
        <v>0.1</v>
      </c>
      <c r="E83" s="48">
        <v>2.2999999999999998</v>
      </c>
      <c r="F83" s="48">
        <v>12.8</v>
      </c>
      <c r="G83" s="48">
        <v>0.04</v>
      </c>
      <c r="H83" s="48">
        <v>0.02</v>
      </c>
      <c r="I83" s="48">
        <v>25</v>
      </c>
      <c r="J83" s="49">
        <v>8.4</v>
      </c>
      <c r="K83" s="50"/>
    </row>
    <row r="84" spans="1:11" s="20" customFormat="1" ht="31.5">
      <c r="A84" s="58" t="s">
        <v>78</v>
      </c>
      <c r="B84" s="59">
        <v>200</v>
      </c>
      <c r="C84" s="69">
        <v>1.44</v>
      </c>
      <c r="D84" s="69">
        <v>3.94</v>
      </c>
      <c r="E84" s="103">
        <v>20</v>
      </c>
      <c r="F84" s="69">
        <v>83</v>
      </c>
      <c r="G84" s="69">
        <v>0.05</v>
      </c>
      <c r="H84" s="69">
        <v>0.04</v>
      </c>
      <c r="I84" s="69">
        <v>8.5399999999999991</v>
      </c>
      <c r="J84" s="70">
        <v>39.78</v>
      </c>
      <c r="K84" s="116" t="s">
        <v>34</v>
      </c>
    </row>
    <row r="85" spans="1:11" s="20" customFormat="1" ht="15.75">
      <c r="A85" s="58" t="s">
        <v>79</v>
      </c>
      <c r="B85" s="59">
        <v>100</v>
      </c>
      <c r="C85" s="48">
        <v>7.39</v>
      </c>
      <c r="D85" s="48">
        <v>8.19</v>
      </c>
      <c r="E85" s="103">
        <v>21</v>
      </c>
      <c r="F85" s="48">
        <v>142.72999999999999</v>
      </c>
      <c r="G85" s="48">
        <v>0.05</v>
      </c>
      <c r="H85" s="48">
        <v>0.12</v>
      </c>
      <c r="I85" s="48">
        <v>0.71</v>
      </c>
      <c r="J85" s="49">
        <v>36.58</v>
      </c>
      <c r="K85" s="60" t="s">
        <v>80</v>
      </c>
    </row>
    <row r="86" spans="1:11" s="20" customFormat="1" ht="15.75">
      <c r="A86" s="58" t="s">
        <v>81</v>
      </c>
      <c r="B86" s="59">
        <v>150</v>
      </c>
      <c r="C86" s="117">
        <f>19.06*0.15</f>
        <v>2.8589999999999995</v>
      </c>
      <c r="D86" s="117">
        <v>4.32</v>
      </c>
      <c r="E86" s="103">
        <v>22</v>
      </c>
      <c r="F86" s="117">
        <f>949*0.15</f>
        <v>142.35</v>
      </c>
      <c r="G86" s="117">
        <v>0.15</v>
      </c>
      <c r="H86" s="117">
        <v>0.09</v>
      </c>
      <c r="I86" s="117">
        <v>21</v>
      </c>
      <c r="J86" s="118">
        <v>14.64</v>
      </c>
      <c r="K86" s="60" t="s">
        <v>82</v>
      </c>
    </row>
    <row r="87" spans="1:11" s="20" customFormat="1" ht="31.5">
      <c r="A87" s="45" t="s">
        <v>83</v>
      </c>
      <c r="B87" s="99">
        <v>200</v>
      </c>
      <c r="C87" s="48">
        <f>0.8*0.2</f>
        <v>0.16000000000000003</v>
      </c>
      <c r="D87" s="48">
        <f>0.8*0.2</f>
        <v>0.16000000000000003</v>
      </c>
      <c r="E87" s="103">
        <v>27.88</v>
      </c>
      <c r="F87" s="48">
        <v>114.6</v>
      </c>
      <c r="G87" s="48">
        <f>0.06*0.2</f>
        <v>1.2E-2</v>
      </c>
      <c r="H87" s="48">
        <f>0.04*0.2</f>
        <v>8.0000000000000002E-3</v>
      </c>
      <c r="I87" s="48">
        <f>4.5*0.2</f>
        <v>0.9</v>
      </c>
      <c r="J87" s="49">
        <v>14.18</v>
      </c>
      <c r="K87" s="60" t="s">
        <v>84</v>
      </c>
    </row>
    <row r="88" spans="1:11" s="20" customFormat="1" ht="15.75">
      <c r="A88" s="72" t="s">
        <v>41</v>
      </c>
      <c r="B88" s="59">
        <v>20</v>
      </c>
      <c r="C88" s="47">
        <v>1.1200000000000001</v>
      </c>
      <c r="D88" s="47">
        <v>0.22</v>
      </c>
      <c r="E88" s="103">
        <v>24</v>
      </c>
      <c r="F88" s="47">
        <v>45.98</v>
      </c>
      <c r="G88" s="48">
        <v>0.02</v>
      </c>
      <c r="H88" s="48">
        <v>0</v>
      </c>
      <c r="I88" s="48">
        <v>0</v>
      </c>
      <c r="J88" s="49">
        <v>4.5999999999999996</v>
      </c>
      <c r="K88" s="60"/>
    </row>
    <row r="89" spans="1:11" s="20" customFormat="1" ht="15.75">
      <c r="A89" s="58" t="s">
        <v>28</v>
      </c>
      <c r="B89" s="59">
        <v>40</v>
      </c>
      <c r="C89" s="53">
        <v>3</v>
      </c>
      <c r="D89" s="53">
        <v>1.1599999999999999</v>
      </c>
      <c r="E89" s="103">
        <v>25</v>
      </c>
      <c r="F89" s="53">
        <v>104.8</v>
      </c>
      <c r="G89" s="55">
        <v>0.04</v>
      </c>
      <c r="H89" s="55">
        <v>0.01</v>
      </c>
      <c r="I89" s="55">
        <v>0</v>
      </c>
      <c r="J89" s="56">
        <v>7.6</v>
      </c>
      <c r="K89" s="60" t="s">
        <v>29</v>
      </c>
    </row>
    <row r="90" spans="1:11" s="20" customFormat="1" ht="15.75">
      <c r="A90" s="119" t="s">
        <v>42</v>
      </c>
      <c r="B90" s="91">
        <v>770</v>
      </c>
      <c r="C90" s="76">
        <f>SUM(C83:C89)</f>
        <v>16.669</v>
      </c>
      <c r="D90" s="76">
        <f>SUM(D83:D89)</f>
        <v>18.09</v>
      </c>
      <c r="E90" s="103">
        <v>26</v>
      </c>
      <c r="F90" s="76">
        <f>SUM(F83:F89)</f>
        <v>646.26</v>
      </c>
      <c r="G90" s="76">
        <f>SUM(G83:G89)</f>
        <v>0.36200000000000004</v>
      </c>
      <c r="H90" s="76">
        <f>SUM(H83:H89)</f>
        <v>0.28800000000000003</v>
      </c>
      <c r="I90" s="76">
        <f>SUM(I83:I89)</f>
        <v>56.15</v>
      </c>
      <c r="J90" s="106">
        <f>SUM(J83:J89)</f>
        <v>125.77999999999997</v>
      </c>
      <c r="K90" s="120"/>
    </row>
    <row r="91" spans="1:11" s="20" customFormat="1" ht="15.75">
      <c r="A91" s="38" t="s">
        <v>85</v>
      </c>
      <c r="B91" s="91"/>
      <c r="C91" s="40">
        <f>C90+C81</f>
        <v>35.739000000000004</v>
      </c>
      <c r="D91" s="40">
        <f>D90+D81</f>
        <v>34.47</v>
      </c>
      <c r="E91" s="103">
        <v>27</v>
      </c>
      <c r="F91" s="40">
        <f>F90+F81</f>
        <v>1250.1999999999998</v>
      </c>
      <c r="G91" s="40">
        <f>G90+G81</f>
        <v>0.57200000000000006</v>
      </c>
      <c r="H91" s="40">
        <f>H90+H81</f>
        <v>0.34800000000000003</v>
      </c>
      <c r="I91" s="40">
        <f>I90+I81</f>
        <v>67.75</v>
      </c>
      <c r="J91" s="42">
        <f>J90+J81</f>
        <v>417.74</v>
      </c>
      <c r="K91" s="112"/>
    </row>
    <row r="92" spans="1:11" s="20" customFormat="1" ht="41.1" customHeight="1">
      <c r="A92" s="37" t="s">
        <v>86</v>
      </c>
      <c r="B92" s="38"/>
      <c r="C92" s="38"/>
      <c r="D92" s="38"/>
      <c r="E92" s="38"/>
      <c r="F92" s="38"/>
      <c r="G92" s="82"/>
      <c r="H92" s="82"/>
      <c r="I92" s="82"/>
      <c r="J92" s="83"/>
      <c r="K92" s="84"/>
    </row>
    <row r="93" spans="1:11" s="20" customFormat="1" ht="29.25" customHeight="1">
      <c r="A93" s="93"/>
      <c r="B93" s="93"/>
      <c r="C93" s="93"/>
      <c r="D93" s="93"/>
      <c r="E93" s="93" t="s">
        <v>17</v>
      </c>
      <c r="F93" s="93"/>
      <c r="G93" s="93"/>
      <c r="H93" s="93"/>
      <c r="I93" s="93"/>
      <c r="J93" s="107"/>
      <c r="K93" s="84"/>
    </row>
    <row r="94" spans="1:11" s="20" customFormat="1" ht="15.75">
      <c r="A94" s="58" t="s">
        <v>32</v>
      </c>
      <c r="B94" s="46">
        <v>60</v>
      </c>
      <c r="C94" s="48">
        <v>0.7</v>
      </c>
      <c r="D94" s="48">
        <v>0.1</v>
      </c>
      <c r="E94" s="48">
        <v>2.2999999999999998</v>
      </c>
      <c r="F94" s="48">
        <v>12.8</v>
      </c>
      <c r="G94" s="48">
        <v>0.04</v>
      </c>
      <c r="H94" s="48">
        <v>0.02</v>
      </c>
      <c r="I94" s="48">
        <v>25</v>
      </c>
      <c r="J94" s="49">
        <v>8.4</v>
      </c>
      <c r="K94" s="50"/>
    </row>
    <row r="95" spans="1:11" s="20" customFormat="1" ht="15.75">
      <c r="A95" s="58" t="s">
        <v>87</v>
      </c>
      <c r="B95" s="46">
        <v>100</v>
      </c>
      <c r="C95" s="48">
        <v>10.54</v>
      </c>
      <c r="D95" s="48">
        <v>28.19</v>
      </c>
      <c r="E95" s="48">
        <v>2.88</v>
      </c>
      <c r="F95" s="48">
        <v>309</v>
      </c>
      <c r="G95" s="48">
        <v>0.28000000000000003</v>
      </c>
      <c r="H95" s="48">
        <v>0.02</v>
      </c>
      <c r="I95" s="48">
        <v>0.92</v>
      </c>
      <c r="J95" s="49">
        <v>20</v>
      </c>
      <c r="K95" s="50" t="s">
        <v>88</v>
      </c>
    </row>
    <row r="96" spans="1:11" s="20" customFormat="1" ht="32.65" customHeight="1">
      <c r="A96" s="72" t="s">
        <v>89</v>
      </c>
      <c r="B96" s="99">
        <v>150</v>
      </c>
      <c r="C96" s="48">
        <f>42.1*0.15</f>
        <v>6.3150000000000004</v>
      </c>
      <c r="D96" s="48">
        <f>30.03*0.15</f>
        <v>4.5045000000000002</v>
      </c>
      <c r="E96" s="48">
        <v>38.85</v>
      </c>
      <c r="F96" s="48">
        <v>221</v>
      </c>
      <c r="G96" s="48">
        <f>0.82*0.15</f>
        <v>0.12299999999999998</v>
      </c>
      <c r="H96" s="48">
        <v>0.05</v>
      </c>
      <c r="I96" s="48">
        <v>0</v>
      </c>
      <c r="J96" s="49">
        <v>24.05</v>
      </c>
      <c r="K96" s="89" t="s">
        <v>38</v>
      </c>
    </row>
    <row r="97" spans="1:11" s="20" customFormat="1" ht="15.75">
      <c r="A97" s="87" t="s">
        <v>90</v>
      </c>
      <c r="B97" s="88">
        <v>200</v>
      </c>
      <c r="C97" s="103">
        <v>0.13</v>
      </c>
      <c r="D97" s="103">
        <v>0.02</v>
      </c>
      <c r="E97" s="103">
        <v>15.2</v>
      </c>
      <c r="F97" s="103">
        <v>62</v>
      </c>
      <c r="G97" s="103">
        <v>0</v>
      </c>
      <c r="H97" s="103">
        <v>0</v>
      </c>
      <c r="I97" s="103">
        <v>0.03</v>
      </c>
      <c r="J97" s="104">
        <v>11.1</v>
      </c>
      <c r="K97" s="105" t="s">
        <v>63</v>
      </c>
    </row>
    <row r="98" spans="1:11" s="20" customFormat="1" ht="15.75">
      <c r="A98" s="58" t="s">
        <v>28</v>
      </c>
      <c r="B98" s="59">
        <v>40</v>
      </c>
      <c r="C98" s="103">
        <v>1.07</v>
      </c>
      <c r="D98" s="53">
        <v>1.1599999999999999</v>
      </c>
      <c r="E98" s="53">
        <v>20.56</v>
      </c>
      <c r="F98" s="53">
        <v>104.8</v>
      </c>
      <c r="G98" s="55">
        <v>0.04</v>
      </c>
      <c r="H98" s="55">
        <v>0.01</v>
      </c>
      <c r="I98" s="55">
        <v>0</v>
      </c>
      <c r="J98" s="56">
        <v>7.6</v>
      </c>
      <c r="K98" s="60" t="s">
        <v>29</v>
      </c>
    </row>
    <row r="99" spans="1:11" s="20" customFormat="1" ht="15.75">
      <c r="A99" s="119" t="s">
        <v>30</v>
      </c>
      <c r="B99" s="91">
        <f t="shared" ref="B99:J99" si="9">SUM(B94:B98)</f>
        <v>550</v>
      </c>
      <c r="C99" s="103">
        <f t="shared" si="9"/>
        <v>18.754999999999999</v>
      </c>
      <c r="D99" s="76">
        <f t="shared" si="9"/>
        <v>33.974499999999999</v>
      </c>
      <c r="E99" s="76">
        <f t="shared" si="9"/>
        <v>79.790000000000006</v>
      </c>
      <c r="F99" s="76">
        <f t="shared" si="9"/>
        <v>709.59999999999991</v>
      </c>
      <c r="G99" s="76">
        <f t="shared" si="9"/>
        <v>0.48299999999999998</v>
      </c>
      <c r="H99" s="76">
        <f t="shared" si="9"/>
        <v>9.9999999999999992E-2</v>
      </c>
      <c r="I99" s="76">
        <f t="shared" si="9"/>
        <v>25.950000000000003</v>
      </c>
      <c r="J99" s="106">
        <f t="shared" si="9"/>
        <v>71.150000000000006</v>
      </c>
      <c r="K99" s="92"/>
    </row>
    <row r="100" spans="1:11" s="20" customFormat="1" ht="21" customHeight="1">
      <c r="A100" s="93"/>
      <c r="B100" s="93"/>
      <c r="C100" s="93"/>
      <c r="D100" s="93"/>
      <c r="E100" s="44" t="s">
        <v>31</v>
      </c>
      <c r="F100" s="93"/>
      <c r="G100" s="93"/>
      <c r="H100" s="93"/>
      <c r="I100" s="93"/>
      <c r="J100" s="107"/>
      <c r="K100" s="93"/>
    </row>
    <row r="101" spans="1:11" s="20" customFormat="1" ht="20.25" customHeight="1">
      <c r="A101" s="58" t="s">
        <v>32</v>
      </c>
      <c r="B101" s="46">
        <v>60</v>
      </c>
      <c r="C101" s="48">
        <v>0.7</v>
      </c>
      <c r="D101" s="48">
        <v>0.1</v>
      </c>
      <c r="E101" s="48">
        <v>2.2999999999999998</v>
      </c>
      <c r="F101" s="48">
        <v>12.8</v>
      </c>
      <c r="G101" s="48">
        <v>0.04</v>
      </c>
      <c r="H101" s="48">
        <v>0.02</v>
      </c>
      <c r="I101" s="48">
        <v>25</v>
      </c>
      <c r="J101" s="49">
        <v>8.4</v>
      </c>
      <c r="K101" s="50"/>
    </row>
    <row r="102" spans="1:11" s="20" customFormat="1" ht="15.75">
      <c r="A102" s="85" t="s">
        <v>91</v>
      </c>
      <c r="B102" s="59">
        <v>200</v>
      </c>
      <c r="C102" s="69">
        <v>1.61</v>
      </c>
      <c r="D102" s="69">
        <v>4.07</v>
      </c>
      <c r="E102" s="69">
        <v>9.58</v>
      </c>
      <c r="F102" s="69">
        <v>85.8</v>
      </c>
      <c r="G102" s="69">
        <v>7.0000000000000007E-2</v>
      </c>
      <c r="H102" s="69">
        <v>0.05</v>
      </c>
      <c r="I102" s="69">
        <v>6.7</v>
      </c>
      <c r="J102" s="70">
        <v>23.32</v>
      </c>
      <c r="K102" s="86" t="s">
        <v>92</v>
      </c>
    </row>
    <row r="103" spans="1:11" s="20" customFormat="1" ht="15.75">
      <c r="A103" s="85" t="s">
        <v>93</v>
      </c>
      <c r="B103" s="59">
        <v>100</v>
      </c>
      <c r="C103" s="48">
        <v>11.7</v>
      </c>
      <c r="D103" s="48">
        <v>10.11</v>
      </c>
      <c r="E103" s="48">
        <v>2.94</v>
      </c>
      <c r="F103" s="48">
        <v>150</v>
      </c>
      <c r="G103" s="48">
        <v>0.05</v>
      </c>
      <c r="H103" s="48">
        <v>0.08</v>
      </c>
      <c r="I103" s="48">
        <v>1.3</v>
      </c>
      <c r="J103" s="49">
        <v>38.9</v>
      </c>
      <c r="K103" s="86" t="s">
        <v>94</v>
      </c>
    </row>
    <row r="104" spans="1:11" s="20" customFormat="1" ht="15.75">
      <c r="A104" s="45" t="s">
        <v>37</v>
      </c>
      <c r="B104" s="46">
        <v>150</v>
      </c>
      <c r="C104" s="47">
        <v>8.6</v>
      </c>
      <c r="D104" s="47">
        <v>6.1</v>
      </c>
      <c r="E104" s="47">
        <v>38.64</v>
      </c>
      <c r="F104" s="47">
        <v>243.75</v>
      </c>
      <c r="G104" s="48">
        <v>0.21</v>
      </c>
      <c r="H104" s="48">
        <v>0.11</v>
      </c>
      <c r="I104" s="48"/>
      <c r="J104" s="49">
        <v>14.82</v>
      </c>
      <c r="K104" s="50" t="s">
        <v>38</v>
      </c>
    </row>
    <row r="105" spans="1:11" s="20" customFormat="1" ht="31.5">
      <c r="A105" s="45" t="s">
        <v>95</v>
      </c>
      <c r="B105" s="99">
        <v>200</v>
      </c>
      <c r="C105" s="48">
        <v>0.6</v>
      </c>
      <c r="D105" s="48">
        <v>0.09</v>
      </c>
      <c r="E105" s="47">
        <v>32</v>
      </c>
      <c r="F105" s="48">
        <v>132.80000000000001</v>
      </c>
      <c r="G105" s="48">
        <f>0.06*0.2</f>
        <v>1.2E-2</v>
      </c>
      <c r="H105" s="48">
        <v>0.2</v>
      </c>
      <c r="I105" s="48">
        <v>0.7</v>
      </c>
      <c r="J105" s="49">
        <v>32.4</v>
      </c>
      <c r="K105" s="60" t="s">
        <v>71</v>
      </c>
    </row>
    <row r="106" spans="1:11" s="20" customFormat="1" ht="35.25" customHeight="1">
      <c r="A106" s="72" t="s">
        <v>41</v>
      </c>
      <c r="B106" s="59">
        <v>20</v>
      </c>
      <c r="C106" s="47">
        <v>1.1200000000000001</v>
      </c>
      <c r="D106" s="47">
        <v>0.22</v>
      </c>
      <c r="E106" s="47">
        <v>39.53</v>
      </c>
      <c r="F106" s="47">
        <v>45.98</v>
      </c>
      <c r="G106" s="48">
        <v>0.02</v>
      </c>
      <c r="H106" s="48">
        <v>0</v>
      </c>
      <c r="I106" s="48">
        <v>0</v>
      </c>
      <c r="J106" s="49">
        <v>4.5999999999999996</v>
      </c>
      <c r="K106" s="60"/>
    </row>
    <row r="107" spans="1:11" s="20" customFormat="1" ht="15.75">
      <c r="A107" s="58" t="s">
        <v>28</v>
      </c>
      <c r="B107" s="59">
        <v>40</v>
      </c>
      <c r="C107" s="53">
        <v>3</v>
      </c>
      <c r="D107" s="53">
        <v>1.1599999999999999</v>
      </c>
      <c r="E107" s="47">
        <v>40.53</v>
      </c>
      <c r="F107" s="53">
        <v>104.8</v>
      </c>
      <c r="G107" s="55">
        <v>0.04</v>
      </c>
      <c r="H107" s="55">
        <v>0.01</v>
      </c>
      <c r="I107" s="55">
        <v>0</v>
      </c>
      <c r="J107" s="56">
        <v>7.6</v>
      </c>
      <c r="K107" s="60" t="s">
        <v>29</v>
      </c>
    </row>
    <row r="108" spans="1:11" s="20" customFormat="1" ht="15.75">
      <c r="A108" s="58"/>
      <c r="B108" s="59"/>
      <c r="C108" s="53"/>
      <c r="D108" s="53"/>
      <c r="E108" s="47"/>
      <c r="F108" s="53"/>
      <c r="G108" s="55"/>
      <c r="H108" s="55"/>
      <c r="I108" s="55"/>
      <c r="J108" s="56"/>
      <c r="K108" s="60"/>
    </row>
    <row r="109" spans="1:11" s="20" customFormat="1" ht="15.75">
      <c r="A109" s="119" t="s">
        <v>42</v>
      </c>
      <c r="B109" s="91">
        <f>SUM(B101:B108)</f>
        <v>770</v>
      </c>
      <c r="C109" s="76">
        <f>SUM(C101:C108)</f>
        <v>27.330000000000002</v>
      </c>
      <c r="D109" s="76">
        <f>SUM(D101:D108)</f>
        <v>21.849999999999998</v>
      </c>
      <c r="E109" s="47">
        <v>42.53</v>
      </c>
      <c r="F109" s="76">
        <f>SUM(F101:F108)</f>
        <v>775.93000000000006</v>
      </c>
      <c r="G109" s="76">
        <f>SUM(G101:G108)</f>
        <v>0.442</v>
      </c>
      <c r="H109" s="76">
        <f>SUM(H101:H108)</f>
        <v>0.47000000000000003</v>
      </c>
      <c r="I109" s="76">
        <f>SUM(I105:I108)</f>
        <v>0.7</v>
      </c>
      <c r="J109" s="106">
        <f>SUM(J101:J108)</f>
        <v>130.04</v>
      </c>
      <c r="K109" s="92"/>
    </row>
    <row r="110" spans="1:11" s="20" customFormat="1" ht="23.25" customHeight="1">
      <c r="A110" s="38" t="s">
        <v>96</v>
      </c>
      <c r="B110" s="91">
        <f>B109+B99</f>
        <v>1320</v>
      </c>
      <c r="C110" s="40">
        <f>C109+C99</f>
        <v>46.085000000000001</v>
      </c>
      <c r="D110" s="40">
        <f>D109+D99</f>
        <v>55.8245</v>
      </c>
      <c r="E110" s="47">
        <v>43.53</v>
      </c>
      <c r="F110" s="40">
        <f>F109+F99</f>
        <v>1485.53</v>
      </c>
      <c r="G110" s="40">
        <f>G109+G99</f>
        <v>0.92500000000000004</v>
      </c>
      <c r="H110" s="40">
        <f>H109+H99</f>
        <v>0.57000000000000006</v>
      </c>
      <c r="I110" s="40">
        <f>I109+I99</f>
        <v>26.650000000000002</v>
      </c>
      <c r="J110" s="42">
        <f>J109+J99</f>
        <v>201.19</v>
      </c>
      <c r="K110" s="112"/>
    </row>
    <row r="111" spans="1:11" s="20" customFormat="1" ht="32.25" customHeight="1">
      <c r="A111" s="38" t="s">
        <v>97</v>
      </c>
      <c r="B111" s="91">
        <f>SUM(B28,B45,B64,B81,B99)/5</f>
        <v>532</v>
      </c>
      <c r="C111" s="40">
        <f>SUM(C28,C45,C64,C81,C99)/5</f>
        <v>21.118599999999997</v>
      </c>
      <c r="D111" s="40">
        <f>SUM(D28,D45,D64,D81,D99)/5</f>
        <v>22.7517</v>
      </c>
      <c r="E111" s="47">
        <v>44.53</v>
      </c>
      <c r="F111" s="40">
        <f>SUM(F28,F45,F64,F81,F99)/5</f>
        <v>596.8599999999999</v>
      </c>
      <c r="G111" s="40">
        <f>SUM(G28,G45,G64,G81,G99)/5</f>
        <v>1.4205999999999999</v>
      </c>
      <c r="H111" s="40">
        <f>SUM(H28,H45,H64,H81,H99)/5</f>
        <v>0.22840000000000002</v>
      </c>
      <c r="I111" s="40">
        <f>SUM(I28,I45,I64,I81,I99)/5</f>
        <v>23.021599999999999</v>
      </c>
      <c r="J111" s="42">
        <f>SUM(J28,J45,J64,J81,J99)/5</f>
        <v>197.38200000000001</v>
      </c>
      <c r="K111" s="84"/>
    </row>
    <row r="112" spans="1:11" s="20" customFormat="1" ht="27.95" customHeight="1">
      <c r="A112" s="38" t="s">
        <v>98</v>
      </c>
      <c r="B112" s="91">
        <f>SUM(B37,B55,B73,B90,B109)/5</f>
        <v>788</v>
      </c>
      <c r="C112" s="40">
        <f>SUM(C37,C55,C73,C90,C109)/5</f>
        <v>26.168200000000002</v>
      </c>
      <c r="D112" s="40">
        <f>SUM(D37,D55,D73,D90,D109)/5</f>
        <v>25.532199999999996</v>
      </c>
      <c r="E112" s="47">
        <v>45.53</v>
      </c>
      <c r="F112" s="40">
        <f>SUM(F37,F55,F73,F90,F109)/5</f>
        <v>792.9559999999999</v>
      </c>
      <c r="G112" s="40">
        <f>SUM(G37,G55,G73,G90,G109)/5</f>
        <v>0.4532000000000001</v>
      </c>
      <c r="H112" s="40">
        <f>SUM(H37,H55,H73,H90,H109)/5</f>
        <v>0.35960000000000003</v>
      </c>
      <c r="I112" s="40">
        <f>SUM(I37,I55,I73,I90,I109)/5</f>
        <v>43.326000000000001</v>
      </c>
      <c r="J112" s="42">
        <f>SUM(J37,J55,J73,J90,J109)/5</f>
        <v>147.78799999999998</v>
      </c>
      <c r="K112" s="84"/>
    </row>
    <row r="113" spans="1:11" s="20" customFormat="1" ht="30.75" customHeight="1">
      <c r="A113" s="37" t="s">
        <v>99</v>
      </c>
      <c r="B113" s="121"/>
      <c r="C113" s="121"/>
      <c r="D113" s="121"/>
      <c r="E113" s="121"/>
      <c r="F113" s="121"/>
      <c r="G113" s="82"/>
      <c r="H113" s="82"/>
      <c r="I113" s="82"/>
      <c r="J113" s="83"/>
      <c r="K113" s="84"/>
    </row>
    <row r="114" spans="1:11" s="20" customFormat="1" ht="15.75" customHeight="1">
      <c r="A114" s="122"/>
      <c r="B114" s="122"/>
      <c r="C114" s="122"/>
      <c r="D114" s="122"/>
      <c r="E114" s="122"/>
      <c r="F114" s="122"/>
      <c r="G114" s="122"/>
      <c r="H114" s="122"/>
      <c r="I114" s="122"/>
      <c r="J114" s="123"/>
      <c r="K114" s="124"/>
    </row>
    <row r="115" spans="1:11" s="20" customFormat="1" ht="21.75" customHeight="1">
      <c r="A115" s="4" t="s">
        <v>100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 s="20" customFormat="1" ht="33.75" customHeight="1">
      <c r="A116" s="58" t="s">
        <v>18</v>
      </c>
      <c r="B116" s="59">
        <v>200</v>
      </c>
      <c r="C116" s="48">
        <v>5.71</v>
      </c>
      <c r="D116" s="48">
        <v>3.74</v>
      </c>
      <c r="E116" s="48">
        <v>41.27</v>
      </c>
      <c r="F116" s="48">
        <v>221.9</v>
      </c>
      <c r="G116" s="48">
        <v>0.1</v>
      </c>
      <c r="H116" s="48">
        <v>0.09</v>
      </c>
      <c r="I116" s="48">
        <v>0.123</v>
      </c>
      <c r="J116" s="49">
        <v>125.03</v>
      </c>
      <c r="K116" s="60" t="s">
        <v>101</v>
      </c>
    </row>
    <row r="117" spans="1:11" s="20" customFormat="1" ht="15.75">
      <c r="A117" s="85" t="s">
        <v>102</v>
      </c>
      <c r="B117" s="59">
        <v>40</v>
      </c>
      <c r="C117" s="55">
        <v>5.08</v>
      </c>
      <c r="D117" s="55">
        <v>4.5999999999999996</v>
      </c>
      <c r="E117" s="55">
        <v>0.28000000000000003</v>
      </c>
      <c r="F117" s="55">
        <v>63</v>
      </c>
      <c r="G117" s="55">
        <v>0.03</v>
      </c>
      <c r="H117" s="55">
        <v>0.03</v>
      </c>
      <c r="I117" s="55">
        <v>0</v>
      </c>
      <c r="J117" s="56">
        <v>22</v>
      </c>
      <c r="K117" s="86" t="s">
        <v>103</v>
      </c>
    </row>
    <row r="118" spans="1:11" s="20" customFormat="1" ht="15.75">
      <c r="A118" s="125" t="s">
        <v>104</v>
      </c>
      <c r="B118" s="52">
        <v>20</v>
      </c>
      <c r="C118" s="55">
        <v>4.6399999999999997</v>
      </c>
      <c r="D118" s="55">
        <v>5.89</v>
      </c>
      <c r="E118" s="55">
        <v>0</v>
      </c>
      <c r="F118" s="55">
        <v>72</v>
      </c>
      <c r="G118" s="54">
        <v>0</v>
      </c>
      <c r="H118" s="54">
        <v>0.03</v>
      </c>
      <c r="I118" s="54">
        <v>0.01</v>
      </c>
      <c r="J118" s="56">
        <v>176</v>
      </c>
      <c r="K118" s="126" t="s">
        <v>23</v>
      </c>
    </row>
    <row r="119" spans="1:11" s="20" customFormat="1" ht="15.75">
      <c r="A119" s="61" t="s">
        <v>105</v>
      </c>
      <c r="B119" s="62">
        <v>200</v>
      </c>
      <c r="C119" s="53">
        <v>3.16</v>
      </c>
      <c r="D119" s="53">
        <v>2.68</v>
      </c>
      <c r="E119" s="53">
        <v>15.95</v>
      </c>
      <c r="F119" s="53">
        <v>100.6</v>
      </c>
      <c r="G119" s="55">
        <v>0.04</v>
      </c>
      <c r="H119" s="55">
        <v>0</v>
      </c>
      <c r="I119" s="55">
        <v>1.3</v>
      </c>
      <c r="J119" s="56">
        <v>125.78</v>
      </c>
      <c r="K119" s="127" t="s">
        <v>106</v>
      </c>
    </row>
    <row r="120" spans="1:11" s="20" customFormat="1" ht="15.75">
      <c r="A120" s="58" t="s">
        <v>28</v>
      </c>
      <c r="B120" s="59">
        <v>40</v>
      </c>
      <c r="C120" s="53">
        <v>3</v>
      </c>
      <c r="D120" s="53">
        <v>1.1599999999999999</v>
      </c>
      <c r="E120" s="53">
        <v>20.56</v>
      </c>
      <c r="F120" s="53">
        <v>104.8</v>
      </c>
      <c r="G120" s="55">
        <v>0.04</v>
      </c>
      <c r="H120" s="55">
        <v>0.01</v>
      </c>
      <c r="I120" s="55">
        <v>3.83</v>
      </c>
      <c r="J120" s="56">
        <v>7.6</v>
      </c>
      <c r="K120" s="60" t="s">
        <v>29</v>
      </c>
    </row>
    <row r="121" spans="1:11" s="20" customFormat="1" ht="15.75">
      <c r="A121" s="128" t="s">
        <v>30</v>
      </c>
      <c r="B121" s="63">
        <f>SUM(B115:B120)</f>
        <v>500</v>
      </c>
      <c r="C121" s="75">
        <f t="shared" ref="C121:H121" si="10">SUM(C116:C120)</f>
        <v>21.59</v>
      </c>
      <c r="D121" s="75">
        <f t="shared" si="10"/>
        <v>18.07</v>
      </c>
      <c r="E121" s="75">
        <f t="shared" si="10"/>
        <v>78.06</v>
      </c>
      <c r="F121" s="75">
        <f t="shared" si="10"/>
        <v>562.29999999999995</v>
      </c>
      <c r="G121" s="75">
        <f t="shared" si="10"/>
        <v>0.21000000000000002</v>
      </c>
      <c r="H121" s="75">
        <f t="shared" si="10"/>
        <v>0.16</v>
      </c>
      <c r="I121" s="55">
        <v>4.83</v>
      </c>
      <c r="J121" s="129">
        <f>SUM(J116:J120)</f>
        <v>456.40999999999997</v>
      </c>
      <c r="K121" s="77"/>
    </row>
    <row r="122" spans="1:11" s="20" customFormat="1" ht="27.75" customHeight="1">
      <c r="A122" s="122"/>
      <c r="B122" s="122"/>
      <c r="C122" s="122"/>
      <c r="D122" s="122"/>
      <c r="E122" s="65" t="s">
        <v>31</v>
      </c>
      <c r="F122" s="122"/>
      <c r="G122" s="122"/>
      <c r="H122" s="122"/>
      <c r="I122" s="122"/>
      <c r="J122" s="123"/>
      <c r="K122" s="122"/>
    </row>
    <row r="123" spans="1:11" s="20" customFormat="1" ht="20.25" customHeight="1">
      <c r="A123" s="45" t="s">
        <v>32</v>
      </c>
      <c r="B123" s="46">
        <v>60</v>
      </c>
      <c r="C123" s="48">
        <v>0.7</v>
      </c>
      <c r="D123" s="48">
        <v>0.1</v>
      </c>
      <c r="E123" s="48">
        <v>2.2999999999999998</v>
      </c>
      <c r="F123" s="48">
        <v>12.8</v>
      </c>
      <c r="G123" s="48">
        <v>0.04</v>
      </c>
      <c r="H123" s="48">
        <v>0.02</v>
      </c>
      <c r="I123" s="48">
        <v>25</v>
      </c>
      <c r="J123" s="49">
        <v>8.4</v>
      </c>
      <c r="K123" s="50"/>
    </row>
    <row r="124" spans="1:11" s="20" customFormat="1" ht="37.35" customHeight="1">
      <c r="A124" s="66" t="s">
        <v>33</v>
      </c>
      <c r="B124" s="67">
        <v>200</v>
      </c>
      <c r="C124" s="68">
        <v>1.44</v>
      </c>
      <c r="D124" s="68">
        <v>3.94</v>
      </c>
      <c r="E124" s="68">
        <v>8.75</v>
      </c>
      <c r="F124" s="68">
        <v>83</v>
      </c>
      <c r="G124" s="69">
        <v>0.04</v>
      </c>
      <c r="H124" s="69">
        <v>0.04</v>
      </c>
      <c r="I124" s="69">
        <v>8.5399999999999991</v>
      </c>
      <c r="J124" s="70">
        <v>39.78</v>
      </c>
      <c r="K124" s="71" t="s">
        <v>34</v>
      </c>
    </row>
    <row r="125" spans="1:11" s="20" customFormat="1" ht="35.450000000000003" customHeight="1">
      <c r="A125" s="58" t="s">
        <v>107</v>
      </c>
      <c r="B125" s="59">
        <v>100</v>
      </c>
      <c r="C125" s="48">
        <v>11.21</v>
      </c>
      <c r="D125" s="48">
        <v>12.18</v>
      </c>
      <c r="E125" s="48">
        <v>7.07</v>
      </c>
      <c r="F125" s="48">
        <v>183.4</v>
      </c>
      <c r="G125" s="48">
        <v>0.03</v>
      </c>
      <c r="H125" s="48">
        <v>0.1</v>
      </c>
      <c r="I125" s="48">
        <v>0.8</v>
      </c>
      <c r="J125" s="49">
        <v>38.700000000000003</v>
      </c>
      <c r="K125" s="116" t="s">
        <v>108</v>
      </c>
    </row>
    <row r="126" spans="1:11" s="20" customFormat="1" ht="15.75">
      <c r="A126" s="85" t="s">
        <v>109</v>
      </c>
      <c r="B126" s="59">
        <v>150</v>
      </c>
      <c r="C126" s="48">
        <v>5.52</v>
      </c>
      <c r="D126" s="48">
        <v>4.5199999999999996</v>
      </c>
      <c r="E126" s="48">
        <v>26.45</v>
      </c>
      <c r="F126" s="48">
        <v>168.45</v>
      </c>
      <c r="G126" s="48">
        <v>0.06</v>
      </c>
      <c r="H126" s="48">
        <v>0.05</v>
      </c>
      <c r="I126" s="48">
        <v>0</v>
      </c>
      <c r="J126" s="49">
        <v>4.8600000000000003</v>
      </c>
      <c r="K126" s="86" t="s">
        <v>110</v>
      </c>
    </row>
    <row r="127" spans="1:11" s="20" customFormat="1" ht="50.45" customHeight="1">
      <c r="A127" s="45" t="s">
        <v>111</v>
      </c>
      <c r="B127" s="99">
        <v>200</v>
      </c>
      <c r="C127" s="48">
        <f>0.8*0.2</f>
        <v>0.16000000000000003</v>
      </c>
      <c r="D127" s="48">
        <f>0.8*0.2</f>
        <v>0.16000000000000003</v>
      </c>
      <c r="E127" s="48">
        <v>27.88</v>
      </c>
      <c r="F127" s="48">
        <f>573*0.2</f>
        <v>114.60000000000001</v>
      </c>
      <c r="G127" s="48">
        <f>0.06*0.2</f>
        <v>1.2E-2</v>
      </c>
      <c r="H127" s="48">
        <f>0.04*0.2</f>
        <v>8.0000000000000002E-3</v>
      </c>
      <c r="I127" s="48">
        <f>4.5*0.2</f>
        <v>0.9</v>
      </c>
      <c r="J127" s="49">
        <v>14.18</v>
      </c>
      <c r="K127" s="60" t="s">
        <v>84</v>
      </c>
    </row>
    <row r="128" spans="1:11" s="20" customFormat="1" ht="35.450000000000003" customHeight="1">
      <c r="A128" s="72" t="s">
        <v>41</v>
      </c>
      <c r="B128" s="59">
        <v>20</v>
      </c>
      <c r="C128" s="47">
        <v>1.1200000000000001</v>
      </c>
      <c r="D128" s="47">
        <v>0.22</v>
      </c>
      <c r="E128" s="47">
        <v>9.8800000000000008</v>
      </c>
      <c r="F128" s="47">
        <v>45.98</v>
      </c>
      <c r="G128" s="48">
        <v>0.02</v>
      </c>
      <c r="H128" s="48">
        <v>0</v>
      </c>
      <c r="I128" s="48">
        <v>0</v>
      </c>
      <c r="J128" s="49">
        <v>4.5999999999999996</v>
      </c>
      <c r="K128" s="60"/>
    </row>
    <row r="129" spans="1:11" s="20" customFormat="1" ht="15.75">
      <c r="A129" s="58" t="s">
        <v>28</v>
      </c>
      <c r="B129" s="59">
        <v>40</v>
      </c>
      <c r="C129" s="53">
        <v>3</v>
      </c>
      <c r="D129" s="53">
        <v>1.1599999999999999</v>
      </c>
      <c r="E129" s="53">
        <v>20.56</v>
      </c>
      <c r="F129" s="53">
        <v>104.8</v>
      </c>
      <c r="G129" s="55">
        <v>0.04</v>
      </c>
      <c r="H129" s="55">
        <v>0.01</v>
      </c>
      <c r="I129" s="55">
        <v>0</v>
      </c>
      <c r="J129" s="56">
        <v>7.6</v>
      </c>
      <c r="K129" s="60" t="s">
        <v>29</v>
      </c>
    </row>
    <row r="130" spans="1:11" s="20" customFormat="1" ht="15.75">
      <c r="A130" s="128" t="s">
        <v>42</v>
      </c>
      <c r="B130" s="63">
        <f t="shared" ref="B130:J130" si="11">SUM(B123:B129)</f>
        <v>770</v>
      </c>
      <c r="C130" s="75">
        <f t="shared" si="11"/>
        <v>23.150000000000002</v>
      </c>
      <c r="D130" s="75">
        <f t="shared" si="11"/>
        <v>22.279999999999998</v>
      </c>
      <c r="E130" s="75">
        <f t="shared" si="11"/>
        <v>102.89</v>
      </c>
      <c r="F130" s="75">
        <f t="shared" si="11"/>
        <v>713.03</v>
      </c>
      <c r="G130" s="75">
        <f t="shared" si="11"/>
        <v>0.24199999999999999</v>
      </c>
      <c r="H130" s="75">
        <f t="shared" si="11"/>
        <v>0.22800000000000004</v>
      </c>
      <c r="I130" s="75">
        <f t="shared" si="11"/>
        <v>35.239999999999995</v>
      </c>
      <c r="J130" s="129">
        <f t="shared" si="11"/>
        <v>118.11999999999998</v>
      </c>
      <c r="K130" s="77"/>
    </row>
    <row r="131" spans="1:11" s="20" customFormat="1" ht="15.75">
      <c r="A131" s="128" t="s">
        <v>43</v>
      </c>
      <c r="B131" s="63">
        <f t="shared" ref="B131:J131" si="12">B130+B121</f>
        <v>1270</v>
      </c>
      <c r="C131" s="64">
        <f t="shared" si="12"/>
        <v>44.74</v>
      </c>
      <c r="D131" s="64">
        <f t="shared" si="12"/>
        <v>40.349999999999994</v>
      </c>
      <c r="E131" s="64">
        <f t="shared" si="12"/>
        <v>180.95</v>
      </c>
      <c r="F131" s="64">
        <f t="shared" si="12"/>
        <v>1275.33</v>
      </c>
      <c r="G131" s="40">
        <f t="shared" si="12"/>
        <v>0.45200000000000001</v>
      </c>
      <c r="H131" s="40">
        <f t="shared" si="12"/>
        <v>0.38800000000000001</v>
      </c>
      <c r="I131" s="40">
        <f t="shared" si="12"/>
        <v>40.069999999999993</v>
      </c>
      <c r="J131" s="42">
        <f t="shared" si="12"/>
        <v>574.53</v>
      </c>
      <c r="K131" s="79"/>
    </row>
    <row r="132" spans="1:11" s="20" customFormat="1" ht="33.6" customHeight="1">
      <c r="A132" s="37" t="s">
        <v>112</v>
      </c>
      <c r="B132" s="121"/>
      <c r="C132" s="121"/>
      <c r="D132" s="121"/>
      <c r="E132" s="121"/>
      <c r="F132" s="121"/>
      <c r="G132" s="82"/>
      <c r="H132" s="82"/>
      <c r="I132" s="82"/>
      <c r="J132" s="83"/>
      <c r="K132" s="84"/>
    </row>
    <row r="133" spans="1:11" s="20" customFormat="1" ht="32.25" customHeight="1">
      <c r="A133" s="122"/>
      <c r="B133" s="122"/>
      <c r="C133" s="122"/>
      <c r="D133" s="122"/>
      <c r="E133" s="124" t="s">
        <v>17</v>
      </c>
      <c r="F133" s="122"/>
      <c r="G133" s="122"/>
      <c r="H133" s="122"/>
      <c r="I133" s="122"/>
      <c r="J133" s="123"/>
      <c r="K133" s="122"/>
    </row>
    <row r="134" spans="1:11" s="20" customFormat="1" ht="15.75">
      <c r="A134" s="58" t="s">
        <v>113</v>
      </c>
      <c r="B134" s="59">
        <v>160</v>
      </c>
      <c r="C134" s="69">
        <v>16.989999999999998</v>
      </c>
      <c r="D134" s="69">
        <v>14.35</v>
      </c>
      <c r="E134" s="69">
        <v>29.37</v>
      </c>
      <c r="F134" s="69">
        <v>315.56</v>
      </c>
      <c r="G134" s="69">
        <v>0.1</v>
      </c>
      <c r="H134" s="69">
        <v>0.24</v>
      </c>
      <c r="I134" s="69">
        <v>0.9</v>
      </c>
      <c r="J134" s="70">
        <v>176.06</v>
      </c>
      <c r="K134" s="116" t="s">
        <v>114</v>
      </c>
    </row>
    <row r="135" spans="1:11" s="20" customFormat="1" ht="15.75">
      <c r="A135" s="72" t="s">
        <v>24</v>
      </c>
      <c r="B135" s="46">
        <v>100</v>
      </c>
      <c r="C135" s="47">
        <v>0.4</v>
      </c>
      <c r="D135" s="47">
        <v>0.4</v>
      </c>
      <c r="E135" s="47">
        <v>9.8000000000000007</v>
      </c>
      <c r="F135" s="47">
        <v>47</v>
      </c>
      <c r="G135" s="48">
        <v>0.03</v>
      </c>
      <c r="H135" s="48">
        <v>0.02</v>
      </c>
      <c r="I135" s="48">
        <v>10</v>
      </c>
      <c r="J135" s="49">
        <v>16</v>
      </c>
      <c r="K135" s="50" t="s">
        <v>25</v>
      </c>
    </row>
    <row r="136" spans="1:11" s="20" customFormat="1" ht="15.75">
      <c r="A136" s="87" t="s">
        <v>76</v>
      </c>
      <c r="B136" s="88">
        <v>200</v>
      </c>
      <c r="C136" s="103">
        <v>7.0000000000000007E-2</v>
      </c>
      <c r="D136" s="103">
        <v>0.02</v>
      </c>
      <c r="E136" s="103">
        <v>15</v>
      </c>
      <c r="F136" s="103">
        <v>60</v>
      </c>
      <c r="G136" s="103">
        <v>0</v>
      </c>
      <c r="H136" s="103">
        <v>0</v>
      </c>
      <c r="I136" s="103">
        <v>0.03</v>
      </c>
      <c r="J136" s="104">
        <v>11.1</v>
      </c>
      <c r="K136" s="105" t="s">
        <v>115</v>
      </c>
    </row>
    <row r="137" spans="1:11" s="20" customFormat="1" ht="15.75">
      <c r="A137" s="58" t="s">
        <v>28</v>
      </c>
      <c r="B137" s="59">
        <v>40</v>
      </c>
      <c r="C137" s="53">
        <v>3</v>
      </c>
      <c r="D137" s="53">
        <v>1.1599999999999999</v>
      </c>
      <c r="E137" s="53">
        <v>20.56</v>
      </c>
      <c r="F137" s="53">
        <v>104.8</v>
      </c>
      <c r="G137" s="55">
        <v>0.04</v>
      </c>
      <c r="H137" s="55">
        <v>0.01</v>
      </c>
      <c r="I137" s="55">
        <v>0</v>
      </c>
      <c r="J137" s="56">
        <v>7.6</v>
      </c>
      <c r="K137" s="60" t="s">
        <v>29</v>
      </c>
    </row>
    <row r="138" spans="1:11" s="20" customFormat="1" ht="15.75">
      <c r="A138" s="128" t="s">
        <v>30</v>
      </c>
      <c r="B138" s="63">
        <f t="shared" ref="B138:J138" si="13">SUM(B134:B137)</f>
        <v>500</v>
      </c>
      <c r="C138" s="75">
        <f t="shared" si="13"/>
        <v>20.459999999999997</v>
      </c>
      <c r="D138" s="75">
        <f t="shared" si="13"/>
        <v>15.93</v>
      </c>
      <c r="E138" s="75">
        <f t="shared" si="13"/>
        <v>74.73</v>
      </c>
      <c r="F138" s="75">
        <f t="shared" si="13"/>
        <v>527.36</v>
      </c>
      <c r="G138" s="76">
        <f t="shared" si="13"/>
        <v>0.17</v>
      </c>
      <c r="H138" s="76">
        <f t="shared" si="13"/>
        <v>0.27</v>
      </c>
      <c r="I138" s="76">
        <f t="shared" si="13"/>
        <v>10.93</v>
      </c>
      <c r="J138" s="106">
        <f t="shared" si="13"/>
        <v>210.76</v>
      </c>
      <c r="K138" s="130"/>
    </row>
    <row r="139" spans="1:11" s="20" customFormat="1" ht="24" customHeight="1">
      <c r="A139" s="122"/>
      <c r="B139" s="122"/>
      <c r="C139" s="122"/>
      <c r="D139" s="122"/>
      <c r="E139" s="65" t="s">
        <v>31</v>
      </c>
      <c r="F139" s="122"/>
      <c r="G139" s="122"/>
      <c r="H139" s="122"/>
      <c r="I139" s="122"/>
      <c r="J139" s="123"/>
      <c r="K139" s="122"/>
    </row>
    <row r="140" spans="1:11" s="20" customFormat="1" ht="20.25" customHeight="1">
      <c r="A140" s="45" t="s">
        <v>32</v>
      </c>
      <c r="B140" s="46">
        <v>60</v>
      </c>
      <c r="C140" s="48">
        <v>0.7</v>
      </c>
      <c r="D140" s="48">
        <v>0.1</v>
      </c>
      <c r="E140" s="48">
        <v>2.2999999999999998</v>
      </c>
      <c r="F140" s="48">
        <v>12.8</v>
      </c>
      <c r="G140" s="48">
        <v>0.04</v>
      </c>
      <c r="H140" s="48">
        <v>0.02</v>
      </c>
      <c r="I140" s="48">
        <v>25</v>
      </c>
      <c r="J140" s="49">
        <v>8.4</v>
      </c>
      <c r="K140" s="50"/>
    </row>
    <row r="141" spans="1:11" s="20" customFormat="1" ht="15.75">
      <c r="A141" s="58" t="s">
        <v>116</v>
      </c>
      <c r="B141" s="59">
        <v>200</v>
      </c>
      <c r="C141" s="68">
        <v>4.3899999999999997</v>
      </c>
      <c r="D141" s="68">
        <v>4.22</v>
      </c>
      <c r="E141" s="68">
        <v>13.23</v>
      </c>
      <c r="F141" s="68">
        <v>118.6</v>
      </c>
      <c r="G141" s="69">
        <v>1.7999999999999999E-2</v>
      </c>
      <c r="H141" s="69">
        <v>0.03</v>
      </c>
      <c r="I141" s="69">
        <v>4.66</v>
      </c>
      <c r="J141" s="70">
        <v>34.14</v>
      </c>
      <c r="K141" s="60" t="s">
        <v>65</v>
      </c>
    </row>
    <row r="142" spans="1:11" s="20" customFormat="1" ht="15.75">
      <c r="A142" s="85" t="s">
        <v>117</v>
      </c>
      <c r="B142" s="59">
        <v>200</v>
      </c>
      <c r="C142" s="69">
        <v>18.010000000000002</v>
      </c>
      <c r="D142" s="69">
        <v>8.9499999999999993</v>
      </c>
      <c r="E142" s="69">
        <v>36.450000000000003</v>
      </c>
      <c r="F142" s="69">
        <v>298.7</v>
      </c>
      <c r="G142" s="69">
        <v>0.15</v>
      </c>
      <c r="H142" s="69">
        <v>0.15</v>
      </c>
      <c r="I142" s="69">
        <v>6.53</v>
      </c>
      <c r="J142" s="70">
        <v>36.090000000000003</v>
      </c>
      <c r="K142" s="86" t="s">
        <v>118</v>
      </c>
    </row>
    <row r="143" spans="1:11" s="20" customFormat="1" ht="46.7" customHeight="1">
      <c r="A143" s="45" t="s">
        <v>119</v>
      </c>
      <c r="B143" s="46">
        <v>200</v>
      </c>
      <c r="C143" s="47">
        <v>0.6</v>
      </c>
      <c r="D143" s="47">
        <v>0.09</v>
      </c>
      <c r="E143" s="47">
        <v>32</v>
      </c>
      <c r="F143" s="47">
        <v>132.80000000000001</v>
      </c>
      <c r="G143" s="48">
        <f>0.06*0.2</f>
        <v>1.2E-2</v>
      </c>
      <c r="H143" s="48">
        <v>0.2</v>
      </c>
      <c r="I143" s="48">
        <v>0.7</v>
      </c>
      <c r="J143" s="49">
        <v>32.4</v>
      </c>
      <c r="K143" s="60" t="s">
        <v>71</v>
      </c>
    </row>
    <row r="144" spans="1:11" s="20" customFormat="1" ht="15.75">
      <c r="A144" s="72" t="s">
        <v>24</v>
      </c>
      <c r="B144" s="99">
        <v>100</v>
      </c>
      <c r="C144" s="47">
        <v>0.4</v>
      </c>
      <c r="D144" s="47">
        <v>0.4</v>
      </c>
      <c r="E144" s="47">
        <v>9.8000000000000007</v>
      </c>
      <c r="F144" s="47">
        <v>47</v>
      </c>
      <c r="G144" s="48">
        <v>0.03</v>
      </c>
      <c r="H144" s="48">
        <v>0.02</v>
      </c>
      <c r="I144" s="48">
        <v>10</v>
      </c>
      <c r="J144" s="49">
        <v>16</v>
      </c>
      <c r="K144" s="50" t="s">
        <v>25</v>
      </c>
    </row>
    <row r="145" spans="1:11" s="20" customFormat="1" ht="15.75">
      <c r="A145" s="72" t="s">
        <v>41</v>
      </c>
      <c r="B145" s="59">
        <v>20</v>
      </c>
      <c r="C145" s="47">
        <v>1.1200000000000001</v>
      </c>
      <c r="D145" s="47">
        <v>0.22</v>
      </c>
      <c r="E145" s="47">
        <v>9.8800000000000008</v>
      </c>
      <c r="F145" s="47">
        <v>45.98</v>
      </c>
      <c r="G145" s="48">
        <v>0.02</v>
      </c>
      <c r="H145" s="48">
        <v>0</v>
      </c>
      <c r="I145" s="48">
        <v>0</v>
      </c>
      <c r="J145" s="49">
        <v>4.5999999999999996</v>
      </c>
      <c r="K145" s="60"/>
    </row>
    <row r="146" spans="1:11" s="20" customFormat="1" ht="15.75">
      <c r="A146" s="58" t="s">
        <v>28</v>
      </c>
      <c r="B146" s="59">
        <v>40</v>
      </c>
      <c r="C146" s="53">
        <v>3</v>
      </c>
      <c r="D146" s="53">
        <v>1.1599999999999999</v>
      </c>
      <c r="E146" s="53">
        <v>20.56</v>
      </c>
      <c r="F146" s="53">
        <v>104.8</v>
      </c>
      <c r="G146" s="55">
        <v>0.04</v>
      </c>
      <c r="H146" s="55">
        <v>0.01</v>
      </c>
      <c r="I146" s="55">
        <v>0</v>
      </c>
      <c r="J146" s="56">
        <v>7.6</v>
      </c>
      <c r="K146" s="60" t="s">
        <v>29</v>
      </c>
    </row>
    <row r="147" spans="1:11" s="20" customFormat="1" ht="15.75">
      <c r="A147" s="128" t="s">
        <v>42</v>
      </c>
      <c r="B147" s="63">
        <f t="shared" ref="B147:J147" si="14">SUM(B140:B146)</f>
        <v>820</v>
      </c>
      <c r="C147" s="75">
        <f t="shared" si="14"/>
        <v>28.220000000000002</v>
      </c>
      <c r="D147" s="75">
        <f t="shared" si="14"/>
        <v>15.14</v>
      </c>
      <c r="E147" s="75">
        <f t="shared" si="14"/>
        <v>124.22</v>
      </c>
      <c r="F147" s="76">
        <f t="shared" si="14"/>
        <v>760.68000000000006</v>
      </c>
      <c r="G147" s="76">
        <f t="shared" si="14"/>
        <v>0.31</v>
      </c>
      <c r="H147" s="76">
        <f t="shared" si="14"/>
        <v>0.43000000000000005</v>
      </c>
      <c r="I147" s="76">
        <f t="shared" si="14"/>
        <v>46.89</v>
      </c>
      <c r="J147" s="106">
        <f t="shared" si="14"/>
        <v>139.22999999999999</v>
      </c>
      <c r="K147" s="131"/>
    </row>
    <row r="148" spans="1:11" s="20" customFormat="1" ht="15.75">
      <c r="A148" s="121" t="s">
        <v>57</v>
      </c>
      <c r="B148" s="63">
        <f t="shared" ref="B148:J148" si="15">B147+B138</f>
        <v>1320</v>
      </c>
      <c r="C148" s="64">
        <f t="shared" si="15"/>
        <v>48.68</v>
      </c>
      <c r="D148" s="64">
        <f t="shared" si="15"/>
        <v>31.07</v>
      </c>
      <c r="E148" s="64">
        <f t="shared" si="15"/>
        <v>198.95</v>
      </c>
      <c r="F148" s="64">
        <f t="shared" si="15"/>
        <v>1288.04</v>
      </c>
      <c r="G148" s="40">
        <f t="shared" si="15"/>
        <v>0.48</v>
      </c>
      <c r="H148" s="40">
        <f t="shared" si="15"/>
        <v>0.70000000000000007</v>
      </c>
      <c r="I148" s="40">
        <f t="shared" si="15"/>
        <v>57.82</v>
      </c>
      <c r="J148" s="42">
        <f t="shared" si="15"/>
        <v>349.99</v>
      </c>
      <c r="K148" s="131"/>
    </row>
    <row r="149" spans="1:11" s="20" customFormat="1" ht="20.25" customHeight="1">
      <c r="A149" s="37" t="s">
        <v>120</v>
      </c>
      <c r="B149" s="121"/>
      <c r="C149" s="121"/>
      <c r="D149" s="121"/>
      <c r="E149" s="121"/>
      <c r="F149" s="121"/>
      <c r="G149" s="82"/>
      <c r="H149" s="82"/>
      <c r="I149" s="82"/>
      <c r="J149" s="83"/>
      <c r="K149" s="84"/>
    </row>
    <row r="150" spans="1:11" s="20" customFormat="1" ht="31.5" customHeight="1">
      <c r="A150" s="122"/>
      <c r="B150" s="122"/>
      <c r="C150" s="122"/>
      <c r="D150" s="122"/>
      <c r="E150" s="124" t="s">
        <v>17</v>
      </c>
      <c r="F150" s="122"/>
      <c r="G150" s="122"/>
      <c r="H150" s="122"/>
      <c r="I150" s="122"/>
      <c r="J150" s="123"/>
      <c r="K150" s="84"/>
    </row>
    <row r="151" spans="1:11" s="20" customFormat="1" ht="15.75">
      <c r="A151" s="72" t="s">
        <v>32</v>
      </c>
      <c r="B151" s="46">
        <v>60</v>
      </c>
      <c r="C151" s="48">
        <v>0.7</v>
      </c>
      <c r="D151" s="48">
        <v>0.1</v>
      </c>
      <c r="E151" s="48">
        <v>2.2999999999999998</v>
      </c>
      <c r="F151" s="48">
        <v>12.8</v>
      </c>
      <c r="G151" s="48">
        <v>0.04</v>
      </c>
      <c r="H151" s="48">
        <v>0.02</v>
      </c>
      <c r="I151" s="48">
        <v>25</v>
      </c>
      <c r="J151" s="49">
        <v>8.4</v>
      </c>
      <c r="K151" s="50"/>
    </row>
    <row r="152" spans="1:11" s="20" customFormat="1" ht="31.5">
      <c r="A152" s="58" t="s">
        <v>121</v>
      </c>
      <c r="B152" s="59">
        <v>90</v>
      </c>
      <c r="C152" s="69">
        <v>9.0399999999999991</v>
      </c>
      <c r="D152" s="69">
        <v>10.199999999999999</v>
      </c>
      <c r="E152" s="69">
        <v>10.69</v>
      </c>
      <c r="F152" s="69">
        <v>171</v>
      </c>
      <c r="G152" s="69">
        <f>0.05+0.02</f>
        <v>7.0000000000000007E-2</v>
      </c>
      <c r="H152" s="69">
        <v>7.0000000000000007E-2</v>
      </c>
      <c r="I152" s="69">
        <v>0.59</v>
      </c>
      <c r="J152" s="70">
        <v>39.799999999999997</v>
      </c>
      <c r="K152" s="60" t="s">
        <v>122</v>
      </c>
    </row>
    <row r="153" spans="1:11" s="20" customFormat="1" ht="15.75">
      <c r="A153" s="45" t="s">
        <v>123</v>
      </c>
      <c r="B153" s="132" t="s">
        <v>124</v>
      </c>
      <c r="C153" s="47">
        <v>8.6</v>
      </c>
      <c r="D153" s="47">
        <v>6.1</v>
      </c>
      <c r="E153" s="47">
        <v>38.64</v>
      </c>
      <c r="F153" s="47">
        <v>243.75</v>
      </c>
      <c r="G153" s="48">
        <v>0.21</v>
      </c>
      <c r="H153" s="48">
        <v>0.11</v>
      </c>
      <c r="I153" s="48">
        <v>0</v>
      </c>
      <c r="J153" s="49">
        <v>14.82</v>
      </c>
      <c r="K153" s="50" t="s">
        <v>38</v>
      </c>
    </row>
    <row r="154" spans="1:11" s="20" customFormat="1" ht="15.75">
      <c r="A154" s="87" t="s">
        <v>26</v>
      </c>
      <c r="B154" s="88">
        <v>200</v>
      </c>
      <c r="C154" s="103">
        <v>0.3</v>
      </c>
      <c r="D154" s="103">
        <v>0</v>
      </c>
      <c r="E154" s="103">
        <v>7.3</v>
      </c>
      <c r="F154" s="103">
        <v>35</v>
      </c>
      <c r="G154" s="103">
        <v>0</v>
      </c>
      <c r="H154" s="103">
        <v>0</v>
      </c>
      <c r="I154" s="103">
        <v>9.6</v>
      </c>
      <c r="J154" s="104">
        <v>8.3000000000000007</v>
      </c>
      <c r="K154" s="105" t="s">
        <v>27</v>
      </c>
    </row>
    <row r="155" spans="1:11" s="20" customFormat="1" ht="15.75">
      <c r="A155" s="58" t="s">
        <v>28</v>
      </c>
      <c r="B155" s="59">
        <v>40</v>
      </c>
      <c r="C155" s="53">
        <v>3</v>
      </c>
      <c r="D155" s="103">
        <v>1.02</v>
      </c>
      <c r="E155" s="53">
        <v>20.56</v>
      </c>
      <c r="F155" s="53">
        <v>104.8</v>
      </c>
      <c r="G155" s="55">
        <v>0.04</v>
      </c>
      <c r="H155" s="55">
        <v>0.01</v>
      </c>
      <c r="I155" s="55">
        <v>0</v>
      </c>
      <c r="J155" s="56">
        <v>7.6</v>
      </c>
      <c r="K155" s="60" t="s">
        <v>29</v>
      </c>
    </row>
    <row r="156" spans="1:11" s="20" customFormat="1" ht="15.75">
      <c r="A156" s="119" t="s">
        <v>30</v>
      </c>
      <c r="B156" s="91">
        <f>B151+B152+B153+B154+B155</f>
        <v>540</v>
      </c>
      <c r="C156" s="76">
        <f>SUM(C151:C155)</f>
        <v>21.639999999999997</v>
      </c>
      <c r="D156" s="103">
        <v>2.02</v>
      </c>
      <c r="E156" s="76">
        <f t="shared" ref="E156:J156" si="16">SUM(E151:E155)</f>
        <v>79.489999999999995</v>
      </c>
      <c r="F156" s="76">
        <f t="shared" si="16"/>
        <v>567.35</v>
      </c>
      <c r="G156" s="76">
        <f t="shared" si="16"/>
        <v>0.36</v>
      </c>
      <c r="H156" s="76">
        <f t="shared" si="16"/>
        <v>0.21000000000000002</v>
      </c>
      <c r="I156" s="76">
        <f t="shared" si="16"/>
        <v>35.19</v>
      </c>
      <c r="J156" s="106">
        <f t="shared" si="16"/>
        <v>78.919999999999987</v>
      </c>
      <c r="K156" s="60"/>
    </row>
    <row r="157" spans="1:11" s="20" customFormat="1" ht="24" customHeight="1">
      <c r="A157" s="93"/>
      <c r="B157" s="93"/>
      <c r="C157" s="93"/>
      <c r="D157" s="93"/>
      <c r="E157" s="44" t="s">
        <v>31</v>
      </c>
      <c r="F157" s="93"/>
      <c r="G157" s="93"/>
      <c r="H157" s="93"/>
      <c r="I157" s="93"/>
      <c r="J157" s="107"/>
      <c r="K157" s="84"/>
    </row>
    <row r="158" spans="1:11" s="20" customFormat="1" ht="20.25" customHeight="1">
      <c r="A158" s="72" t="s">
        <v>32</v>
      </c>
      <c r="B158" s="133">
        <v>60</v>
      </c>
      <c r="C158" s="48">
        <v>0.7</v>
      </c>
      <c r="D158" s="48">
        <v>0.1</v>
      </c>
      <c r="E158" s="48">
        <v>2.2999999999999998</v>
      </c>
      <c r="F158" s="48">
        <v>12.8</v>
      </c>
      <c r="G158" s="48">
        <v>0.04</v>
      </c>
      <c r="H158" s="48">
        <v>0.02</v>
      </c>
      <c r="I158" s="48">
        <v>25</v>
      </c>
      <c r="J158" s="49">
        <v>8.4</v>
      </c>
      <c r="K158" s="50"/>
    </row>
    <row r="159" spans="1:11" s="20" customFormat="1" ht="15.75">
      <c r="A159" s="95" t="s">
        <v>125</v>
      </c>
      <c r="B159" s="134">
        <v>200</v>
      </c>
      <c r="C159" s="69">
        <v>1.27</v>
      </c>
      <c r="D159" s="69">
        <v>3.99</v>
      </c>
      <c r="E159" s="69">
        <v>7.32</v>
      </c>
      <c r="F159" s="69">
        <v>76.2</v>
      </c>
      <c r="G159" s="69">
        <v>0.06</v>
      </c>
      <c r="H159" s="69">
        <v>0.05</v>
      </c>
      <c r="I159" s="69">
        <v>8.3000000000000007</v>
      </c>
      <c r="J159" s="70">
        <v>27.88</v>
      </c>
      <c r="K159" s="97" t="s">
        <v>126</v>
      </c>
    </row>
    <row r="160" spans="1:11" s="20" customFormat="1" ht="15.75">
      <c r="A160" s="58" t="s">
        <v>127</v>
      </c>
      <c r="B160" s="135">
        <v>100</v>
      </c>
      <c r="C160" s="47">
        <v>10.57</v>
      </c>
      <c r="D160" s="47">
        <v>28.17</v>
      </c>
      <c r="E160" s="47">
        <v>2.56</v>
      </c>
      <c r="F160" s="47">
        <v>305</v>
      </c>
      <c r="G160" s="48">
        <v>0.28000000000000003</v>
      </c>
      <c r="H160" s="48">
        <v>0.09</v>
      </c>
      <c r="I160" s="48">
        <v>0.16</v>
      </c>
      <c r="J160" s="49">
        <v>19.09</v>
      </c>
      <c r="K160" s="60" t="s">
        <v>128</v>
      </c>
    </row>
    <row r="161" spans="1:11" s="20" customFormat="1" ht="15.75">
      <c r="A161" s="45" t="s">
        <v>129</v>
      </c>
      <c r="B161" s="136">
        <v>150</v>
      </c>
      <c r="C161" s="47">
        <v>6.32</v>
      </c>
      <c r="D161" s="47">
        <v>4.5</v>
      </c>
      <c r="E161" s="47">
        <v>38.85</v>
      </c>
      <c r="F161" s="47">
        <v>221.25</v>
      </c>
      <c r="G161" s="48">
        <v>0.12</v>
      </c>
      <c r="H161" s="48">
        <v>0.03</v>
      </c>
      <c r="I161" s="48">
        <v>0</v>
      </c>
      <c r="J161" s="49">
        <v>24.05</v>
      </c>
      <c r="K161" s="50" t="s">
        <v>38</v>
      </c>
    </row>
    <row r="162" spans="1:11" s="20" customFormat="1" ht="31.5">
      <c r="A162" s="45" t="s">
        <v>130</v>
      </c>
      <c r="B162" s="137">
        <v>200</v>
      </c>
      <c r="C162" s="48">
        <v>0.67</v>
      </c>
      <c r="D162" s="48">
        <v>0.27</v>
      </c>
      <c r="E162" s="48">
        <v>18.3</v>
      </c>
      <c r="F162" s="48">
        <v>78</v>
      </c>
      <c r="G162" s="48">
        <f>0.06*0.2</f>
        <v>1.2E-2</v>
      </c>
      <c r="H162" s="48">
        <f>0.04*0.2</f>
        <v>8.0000000000000002E-3</v>
      </c>
      <c r="I162" s="48">
        <v>80</v>
      </c>
      <c r="J162" s="49">
        <v>11.9</v>
      </c>
      <c r="K162" s="60" t="s">
        <v>131</v>
      </c>
    </row>
    <row r="163" spans="1:11" s="20" customFormat="1" ht="15.75">
      <c r="A163" s="72" t="s">
        <v>41</v>
      </c>
      <c r="B163" s="135">
        <v>20</v>
      </c>
      <c r="C163" s="47">
        <v>1.1200000000000001</v>
      </c>
      <c r="D163" s="47">
        <v>0.22</v>
      </c>
      <c r="E163" s="47">
        <v>9.8800000000000008</v>
      </c>
      <c r="F163" s="47">
        <v>45.98</v>
      </c>
      <c r="G163" s="48">
        <v>0.02</v>
      </c>
      <c r="H163" s="48">
        <v>0</v>
      </c>
      <c r="I163" s="48">
        <v>0</v>
      </c>
      <c r="J163" s="49">
        <v>4.5999999999999996</v>
      </c>
      <c r="K163" s="60"/>
    </row>
    <row r="164" spans="1:11" s="20" customFormat="1" ht="15.75">
      <c r="A164" s="58" t="s">
        <v>28</v>
      </c>
      <c r="B164" s="135">
        <v>40</v>
      </c>
      <c r="C164" s="53">
        <v>3</v>
      </c>
      <c r="D164" s="53">
        <v>1.1599999999999999</v>
      </c>
      <c r="E164" s="53">
        <v>20.56</v>
      </c>
      <c r="F164" s="53">
        <v>104.8</v>
      </c>
      <c r="G164" s="55">
        <v>0.04</v>
      </c>
      <c r="H164" s="55">
        <v>0.01</v>
      </c>
      <c r="I164" s="55">
        <v>0</v>
      </c>
      <c r="J164" s="56">
        <v>7.6</v>
      </c>
      <c r="K164" s="60" t="s">
        <v>29</v>
      </c>
    </row>
    <row r="165" spans="1:11" s="20" customFormat="1" ht="15.75">
      <c r="A165" s="58"/>
      <c r="B165" s="59"/>
      <c r="C165" s="53"/>
      <c r="D165" s="53"/>
      <c r="E165" s="53"/>
      <c r="F165" s="53"/>
      <c r="G165" s="55"/>
      <c r="H165" s="55"/>
      <c r="I165" s="55"/>
      <c r="J165" s="56"/>
      <c r="K165" s="60"/>
    </row>
    <row r="166" spans="1:11" s="20" customFormat="1" ht="15.75">
      <c r="A166" s="44" t="s">
        <v>42</v>
      </c>
      <c r="B166" s="91">
        <f t="shared" ref="B166:J166" si="17">SUM(B158:B165)</f>
        <v>770</v>
      </c>
      <c r="C166" s="76">
        <f t="shared" si="17"/>
        <v>23.650000000000002</v>
      </c>
      <c r="D166" s="76">
        <f t="shared" si="17"/>
        <v>38.410000000000004</v>
      </c>
      <c r="E166" s="76">
        <f t="shared" si="17"/>
        <v>99.77</v>
      </c>
      <c r="F166" s="76">
        <f t="shared" si="17"/>
        <v>844.03</v>
      </c>
      <c r="G166" s="76">
        <f t="shared" si="17"/>
        <v>0.57200000000000006</v>
      </c>
      <c r="H166" s="76">
        <f t="shared" si="17"/>
        <v>0.20800000000000002</v>
      </c>
      <c r="I166" s="76">
        <f t="shared" si="17"/>
        <v>113.46</v>
      </c>
      <c r="J166" s="106">
        <f t="shared" si="17"/>
        <v>103.52</v>
      </c>
      <c r="K166" s="138"/>
    </row>
    <row r="167" spans="1:11" s="20" customFormat="1" ht="15.75">
      <c r="A167" s="38" t="s">
        <v>72</v>
      </c>
      <c r="B167" s="91">
        <f>B203+B156</f>
        <v>1310</v>
      </c>
      <c r="C167" s="40">
        <f t="shared" ref="C167:J167" si="18">C156+C166</f>
        <v>45.29</v>
      </c>
      <c r="D167" s="40">
        <f t="shared" si="18"/>
        <v>40.430000000000007</v>
      </c>
      <c r="E167" s="40">
        <f t="shared" si="18"/>
        <v>179.26</v>
      </c>
      <c r="F167" s="40">
        <f t="shared" si="18"/>
        <v>1411.38</v>
      </c>
      <c r="G167" s="40">
        <f t="shared" si="18"/>
        <v>0.93200000000000005</v>
      </c>
      <c r="H167" s="40">
        <f t="shared" si="18"/>
        <v>0.41800000000000004</v>
      </c>
      <c r="I167" s="40">
        <f t="shared" si="18"/>
        <v>148.64999999999998</v>
      </c>
      <c r="J167" s="42">
        <f t="shared" si="18"/>
        <v>182.44</v>
      </c>
      <c r="K167" s="139"/>
    </row>
    <row r="168" spans="1:11" s="20" customFormat="1" ht="38.25" customHeight="1">
      <c r="A168" s="37" t="s">
        <v>132</v>
      </c>
      <c r="B168" s="38"/>
      <c r="C168" s="38"/>
      <c r="D168" s="38"/>
      <c r="E168" s="38"/>
      <c r="F168" s="38"/>
      <c r="G168" s="82"/>
      <c r="H168" s="82"/>
      <c r="I168" s="82"/>
      <c r="J168" s="83"/>
      <c r="K168" s="84"/>
    </row>
    <row r="169" spans="1:11" s="20" customFormat="1" ht="24" customHeight="1">
      <c r="A169" s="93"/>
      <c r="B169" s="93"/>
      <c r="C169" s="93"/>
      <c r="D169" s="93"/>
      <c r="E169" s="93" t="s">
        <v>17</v>
      </c>
      <c r="F169" s="93"/>
      <c r="G169" s="93"/>
      <c r="H169" s="93"/>
      <c r="I169" s="93"/>
      <c r="J169" s="107"/>
      <c r="K169" s="140"/>
    </row>
    <row r="170" spans="1:11" s="20" customFormat="1" ht="15.75">
      <c r="A170" s="72" t="s">
        <v>32</v>
      </c>
      <c r="B170" s="46">
        <v>60</v>
      </c>
      <c r="C170" s="48">
        <v>0.7</v>
      </c>
      <c r="D170" s="48">
        <v>0.1</v>
      </c>
      <c r="E170" s="48">
        <v>2.2999999999999998</v>
      </c>
      <c r="F170" s="48">
        <v>12.8</v>
      </c>
      <c r="G170" s="48">
        <v>0.04</v>
      </c>
      <c r="H170" s="48">
        <v>0.02</v>
      </c>
      <c r="I170" s="48">
        <v>25</v>
      </c>
      <c r="J170" s="49">
        <v>8.4</v>
      </c>
      <c r="K170" s="50"/>
    </row>
    <row r="171" spans="1:11" s="20" customFormat="1" ht="28.9" customHeight="1">
      <c r="A171" s="58" t="s">
        <v>133</v>
      </c>
      <c r="B171" s="59">
        <v>100</v>
      </c>
      <c r="C171" s="48">
        <v>7.39</v>
      </c>
      <c r="D171" s="48">
        <v>8.19</v>
      </c>
      <c r="E171" s="48">
        <v>9.74</v>
      </c>
      <c r="F171" s="48">
        <v>134</v>
      </c>
      <c r="G171" s="48">
        <v>0.05</v>
      </c>
      <c r="H171" s="48">
        <v>7.0000000000000007E-2</v>
      </c>
      <c r="I171" s="48">
        <v>0.71</v>
      </c>
      <c r="J171" s="49">
        <v>36.58</v>
      </c>
      <c r="K171" s="60" t="s">
        <v>134</v>
      </c>
    </row>
    <row r="172" spans="1:11" s="20" customFormat="1" ht="15.75">
      <c r="A172" s="58" t="s">
        <v>109</v>
      </c>
      <c r="B172" s="59">
        <v>150</v>
      </c>
      <c r="C172" s="48">
        <v>5.52</v>
      </c>
      <c r="D172" s="48">
        <v>4.5199999999999996</v>
      </c>
      <c r="E172" s="48">
        <v>26.45</v>
      </c>
      <c r="F172" s="48">
        <v>168.45</v>
      </c>
      <c r="G172" s="48">
        <v>0</v>
      </c>
      <c r="H172" s="48">
        <v>0.17</v>
      </c>
      <c r="I172" s="48">
        <v>0.02</v>
      </c>
      <c r="J172" s="49">
        <v>4.8600000000000003</v>
      </c>
      <c r="K172" s="60" t="s">
        <v>69</v>
      </c>
    </row>
    <row r="173" spans="1:11" s="20" customFormat="1" ht="15.75">
      <c r="A173" s="87" t="s">
        <v>76</v>
      </c>
      <c r="B173" s="88">
        <v>200</v>
      </c>
      <c r="C173" s="103">
        <v>7.0000000000000007E-2</v>
      </c>
      <c r="D173" s="103">
        <v>0.02</v>
      </c>
      <c r="E173" s="103">
        <v>15</v>
      </c>
      <c r="F173" s="103">
        <v>60</v>
      </c>
      <c r="G173" s="103">
        <v>0</v>
      </c>
      <c r="H173" s="103">
        <v>0</v>
      </c>
      <c r="I173" s="103">
        <v>0.03</v>
      </c>
      <c r="J173" s="104">
        <v>11.1</v>
      </c>
      <c r="K173" s="105" t="s">
        <v>135</v>
      </c>
    </row>
    <row r="174" spans="1:11" s="20" customFormat="1" ht="15.75">
      <c r="A174" s="58" t="s">
        <v>28</v>
      </c>
      <c r="B174" s="59">
        <v>40</v>
      </c>
      <c r="C174" s="53">
        <v>3</v>
      </c>
      <c r="D174" s="53">
        <v>1.1599999999999999</v>
      </c>
      <c r="E174" s="53">
        <v>20.56</v>
      </c>
      <c r="F174" s="53">
        <v>104.8</v>
      </c>
      <c r="G174" s="55">
        <v>0.04</v>
      </c>
      <c r="H174" s="55">
        <v>0.01</v>
      </c>
      <c r="I174" s="55">
        <v>0</v>
      </c>
      <c r="J174" s="56">
        <v>7.6</v>
      </c>
      <c r="K174" s="60" t="s">
        <v>29</v>
      </c>
    </row>
    <row r="175" spans="1:11" s="20" customFormat="1" ht="23.25" customHeight="1">
      <c r="A175" s="119" t="s">
        <v>30</v>
      </c>
      <c r="B175" s="91">
        <f t="shared" ref="B175:J175" si="19">SUM(B170:B174)</f>
        <v>550</v>
      </c>
      <c r="C175" s="76">
        <f t="shared" si="19"/>
        <v>16.68</v>
      </c>
      <c r="D175" s="76">
        <f t="shared" si="19"/>
        <v>13.989999999999998</v>
      </c>
      <c r="E175" s="76">
        <f t="shared" si="19"/>
        <v>74.05</v>
      </c>
      <c r="F175" s="76">
        <f t="shared" si="19"/>
        <v>480.05</v>
      </c>
      <c r="G175" s="76">
        <f t="shared" si="19"/>
        <v>0.13</v>
      </c>
      <c r="H175" s="76">
        <f t="shared" si="19"/>
        <v>0.27</v>
      </c>
      <c r="I175" s="76">
        <f t="shared" si="19"/>
        <v>25.76</v>
      </c>
      <c r="J175" s="106">
        <f t="shared" si="19"/>
        <v>68.539999999999992</v>
      </c>
      <c r="K175" s="60"/>
    </row>
    <row r="176" spans="1:11" s="20" customFormat="1" ht="27" customHeight="1">
      <c r="A176" s="93"/>
      <c r="B176" s="93"/>
      <c r="C176" s="93"/>
      <c r="D176" s="93"/>
      <c r="E176" s="44" t="s">
        <v>31</v>
      </c>
      <c r="F176" s="93"/>
      <c r="G176" s="93"/>
      <c r="H176" s="93"/>
      <c r="I176" s="93"/>
      <c r="J176" s="107"/>
      <c r="K176" s="84"/>
    </row>
    <row r="177" spans="1:11" s="20" customFormat="1" ht="20.25" customHeight="1">
      <c r="A177" s="72" t="s">
        <v>32</v>
      </c>
      <c r="B177" s="46">
        <v>60</v>
      </c>
      <c r="C177" s="48">
        <v>0.7</v>
      </c>
      <c r="D177" s="48">
        <v>0.1</v>
      </c>
      <c r="E177" s="48">
        <v>2.2999999999999998</v>
      </c>
      <c r="F177" s="48">
        <v>12.8</v>
      </c>
      <c r="G177" s="48">
        <v>0.04</v>
      </c>
      <c r="H177" s="48">
        <v>0.02</v>
      </c>
      <c r="I177" s="48">
        <v>25</v>
      </c>
      <c r="J177" s="49">
        <v>8.4</v>
      </c>
      <c r="K177" s="89"/>
    </row>
    <row r="178" spans="1:11" s="20" customFormat="1" ht="15.75">
      <c r="A178" s="58" t="s">
        <v>136</v>
      </c>
      <c r="B178" s="59">
        <v>200</v>
      </c>
      <c r="C178" s="48">
        <v>1.5780000000000001</v>
      </c>
      <c r="D178" s="48">
        <v>2.17</v>
      </c>
      <c r="E178" s="48">
        <v>9.69</v>
      </c>
      <c r="F178" s="48">
        <v>68.599999999999994</v>
      </c>
      <c r="G178" s="48">
        <v>7.0000000000000007E-2</v>
      </c>
      <c r="H178" s="48">
        <v>0.04</v>
      </c>
      <c r="I178" s="48">
        <v>6.6</v>
      </c>
      <c r="J178" s="49">
        <v>21.36</v>
      </c>
      <c r="K178" s="60" t="s">
        <v>137</v>
      </c>
    </row>
    <row r="179" spans="1:11" s="20" customFormat="1" ht="15.75">
      <c r="A179" s="58" t="s">
        <v>138</v>
      </c>
      <c r="B179" s="59">
        <v>200</v>
      </c>
      <c r="C179" s="69">
        <v>14.06</v>
      </c>
      <c r="D179" s="69">
        <v>33.71</v>
      </c>
      <c r="E179" s="69">
        <v>18.95</v>
      </c>
      <c r="F179" s="69">
        <v>437.71</v>
      </c>
      <c r="G179" s="69">
        <v>0.43</v>
      </c>
      <c r="H179" s="69">
        <v>0.17</v>
      </c>
      <c r="I179" s="69">
        <v>7.72</v>
      </c>
      <c r="J179" s="70">
        <v>32.79</v>
      </c>
      <c r="K179" s="60" t="s">
        <v>139</v>
      </c>
    </row>
    <row r="180" spans="1:11" s="20" customFormat="1" ht="54.2" customHeight="1">
      <c r="A180" s="45" t="s">
        <v>111</v>
      </c>
      <c r="B180" s="99">
        <v>200</v>
      </c>
      <c r="C180" s="48">
        <f>0.8*0.2</f>
        <v>0.16000000000000003</v>
      </c>
      <c r="D180" s="48">
        <f>0.8*0.2</f>
        <v>0.16000000000000003</v>
      </c>
      <c r="E180" s="48">
        <v>27.88</v>
      </c>
      <c r="F180" s="48">
        <f>573*0.2</f>
        <v>114.60000000000001</v>
      </c>
      <c r="G180" s="48">
        <f>0.06*0.2</f>
        <v>1.2E-2</v>
      </c>
      <c r="H180" s="48">
        <f>0.04*0.2</f>
        <v>8.0000000000000002E-3</v>
      </c>
      <c r="I180" s="48">
        <f>4.5*0.2</f>
        <v>0.9</v>
      </c>
      <c r="J180" s="49">
        <v>14.18</v>
      </c>
      <c r="K180" s="60" t="s">
        <v>84</v>
      </c>
    </row>
    <row r="181" spans="1:11" s="20" customFormat="1" ht="15.75">
      <c r="A181" s="72" t="s">
        <v>24</v>
      </c>
      <c r="B181" s="99">
        <v>100</v>
      </c>
      <c r="C181" s="47">
        <v>0.4</v>
      </c>
      <c r="D181" s="47">
        <v>0.4</v>
      </c>
      <c r="E181" s="47">
        <v>9.8000000000000007</v>
      </c>
      <c r="F181" s="47">
        <v>47</v>
      </c>
      <c r="G181" s="48">
        <v>0.03</v>
      </c>
      <c r="H181" s="48">
        <v>0.02</v>
      </c>
      <c r="I181" s="48">
        <v>10</v>
      </c>
      <c r="J181" s="49">
        <v>16</v>
      </c>
      <c r="K181" s="89" t="s">
        <v>25</v>
      </c>
    </row>
    <row r="182" spans="1:11" s="20" customFormat="1" ht="15.75">
      <c r="A182" s="72" t="s">
        <v>41</v>
      </c>
      <c r="B182" s="59">
        <v>20</v>
      </c>
      <c r="C182" s="47">
        <v>1.1200000000000001</v>
      </c>
      <c r="D182" s="47">
        <v>0.22</v>
      </c>
      <c r="E182" s="47">
        <v>9.8800000000000008</v>
      </c>
      <c r="F182" s="47">
        <v>45.98</v>
      </c>
      <c r="G182" s="48">
        <v>0.02</v>
      </c>
      <c r="H182" s="48">
        <v>0</v>
      </c>
      <c r="I182" s="48">
        <v>0</v>
      </c>
      <c r="J182" s="49">
        <v>4.5999999999999996</v>
      </c>
      <c r="K182" s="60"/>
    </row>
    <row r="183" spans="1:11" s="20" customFormat="1" ht="15.75">
      <c r="A183" s="58" t="s">
        <v>28</v>
      </c>
      <c r="B183" s="59">
        <v>40</v>
      </c>
      <c r="C183" s="53">
        <v>3</v>
      </c>
      <c r="D183" s="53">
        <v>1.1599999999999999</v>
      </c>
      <c r="E183" s="53">
        <v>20.56</v>
      </c>
      <c r="F183" s="53">
        <v>104.8</v>
      </c>
      <c r="G183" s="55">
        <v>0.04</v>
      </c>
      <c r="H183" s="55">
        <v>0.01</v>
      </c>
      <c r="I183" s="55">
        <v>0</v>
      </c>
      <c r="J183" s="56">
        <v>7.6</v>
      </c>
      <c r="K183" s="60" t="s">
        <v>29</v>
      </c>
    </row>
    <row r="184" spans="1:11" s="20" customFormat="1" ht="15.75">
      <c r="A184" s="119" t="s">
        <v>42</v>
      </c>
      <c r="B184" s="91">
        <f t="shared" ref="B184:J184" si="20">SUM(B177:B183)</f>
        <v>820</v>
      </c>
      <c r="C184" s="76">
        <f t="shared" si="20"/>
        <v>21.018000000000001</v>
      </c>
      <c r="D184" s="76">
        <f t="shared" si="20"/>
        <v>37.919999999999995</v>
      </c>
      <c r="E184" s="76">
        <f t="shared" si="20"/>
        <v>99.059999999999988</v>
      </c>
      <c r="F184" s="76">
        <f t="shared" si="20"/>
        <v>831.49</v>
      </c>
      <c r="G184" s="76">
        <f t="shared" si="20"/>
        <v>0.64200000000000013</v>
      </c>
      <c r="H184" s="76">
        <f t="shared" si="20"/>
        <v>0.26800000000000002</v>
      </c>
      <c r="I184" s="76">
        <f t="shared" si="20"/>
        <v>50.22</v>
      </c>
      <c r="J184" s="106">
        <f t="shared" si="20"/>
        <v>104.92999999999998</v>
      </c>
      <c r="K184" s="60"/>
    </row>
    <row r="185" spans="1:11" s="20" customFormat="1" ht="15.75">
      <c r="A185" s="38" t="s">
        <v>85</v>
      </c>
      <c r="B185" s="91">
        <f t="shared" ref="B185:J185" si="21">B184+B175</f>
        <v>1370</v>
      </c>
      <c r="C185" s="40">
        <f t="shared" si="21"/>
        <v>37.698</v>
      </c>
      <c r="D185" s="40">
        <f t="shared" si="21"/>
        <v>51.91</v>
      </c>
      <c r="E185" s="40">
        <f t="shared" si="21"/>
        <v>173.10999999999999</v>
      </c>
      <c r="F185" s="40">
        <f t="shared" si="21"/>
        <v>1311.54</v>
      </c>
      <c r="G185" s="40">
        <f t="shared" si="21"/>
        <v>0.77200000000000013</v>
      </c>
      <c r="H185" s="40">
        <f t="shared" si="21"/>
        <v>0.53800000000000003</v>
      </c>
      <c r="I185" s="40">
        <f t="shared" si="21"/>
        <v>75.98</v>
      </c>
      <c r="J185" s="42">
        <f t="shared" si="21"/>
        <v>173.46999999999997</v>
      </c>
      <c r="K185" s="60"/>
    </row>
    <row r="186" spans="1:11" s="20" customFormat="1" ht="28.9" customHeight="1">
      <c r="A186" s="37" t="s">
        <v>140</v>
      </c>
      <c r="B186" s="38"/>
      <c r="C186" s="38"/>
      <c r="D186" s="38"/>
      <c r="E186" s="38"/>
      <c r="F186" s="38"/>
      <c r="G186" s="82"/>
      <c r="H186" s="82"/>
      <c r="I186" s="82"/>
      <c r="J186" s="83"/>
      <c r="K186" s="84"/>
    </row>
    <row r="187" spans="1:11" s="20" customFormat="1" ht="26.25" customHeight="1">
      <c r="A187" s="93"/>
      <c r="B187" s="93"/>
      <c r="C187" s="93"/>
      <c r="D187" s="93"/>
      <c r="E187" s="93" t="s">
        <v>17</v>
      </c>
      <c r="F187" s="93"/>
      <c r="G187" s="93"/>
      <c r="H187" s="93"/>
      <c r="I187" s="93"/>
      <c r="J187" s="107"/>
      <c r="K187" s="93"/>
    </row>
    <row r="188" spans="1:11" s="20" customFormat="1" ht="15.75">
      <c r="A188" s="72" t="s">
        <v>32</v>
      </c>
      <c r="B188" s="46">
        <v>60</v>
      </c>
      <c r="C188" s="48">
        <v>0.7</v>
      </c>
      <c r="D188" s="48">
        <v>0.1</v>
      </c>
      <c r="E188" s="48">
        <v>2.2999999999999998</v>
      </c>
      <c r="F188" s="48">
        <v>12.8</v>
      </c>
      <c r="G188" s="48">
        <v>0.04</v>
      </c>
      <c r="H188" s="48">
        <v>0.02</v>
      </c>
      <c r="I188" s="48">
        <v>25</v>
      </c>
      <c r="J188" s="49">
        <v>8.4</v>
      </c>
      <c r="K188" s="89"/>
    </row>
    <row r="189" spans="1:11" s="20" customFormat="1" ht="37.5" customHeight="1">
      <c r="A189" s="58" t="s">
        <v>141</v>
      </c>
      <c r="B189" s="59">
        <v>100</v>
      </c>
      <c r="C189" s="55">
        <v>14.1</v>
      </c>
      <c r="D189" s="55">
        <v>5.7</v>
      </c>
      <c r="E189" s="55">
        <v>4.4000000000000004</v>
      </c>
      <c r="F189" s="55">
        <v>126.4</v>
      </c>
      <c r="G189" s="55">
        <v>0.03</v>
      </c>
      <c r="H189" s="55">
        <v>0.04</v>
      </c>
      <c r="I189" s="55">
        <v>1.2</v>
      </c>
      <c r="J189" s="56">
        <v>23</v>
      </c>
      <c r="K189" s="116" t="s">
        <v>142</v>
      </c>
    </row>
    <row r="190" spans="1:11" s="20" customFormat="1" ht="15.75">
      <c r="A190" s="72" t="s">
        <v>143</v>
      </c>
      <c r="B190" s="99">
        <v>150</v>
      </c>
      <c r="C190" s="48">
        <v>6.32</v>
      </c>
      <c r="D190" s="48">
        <v>4.5</v>
      </c>
      <c r="E190" s="48">
        <v>38.85</v>
      </c>
      <c r="F190" s="48">
        <v>221.25</v>
      </c>
      <c r="G190" s="48">
        <v>0.09</v>
      </c>
      <c r="H190" s="48">
        <v>0.17</v>
      </c>
      <c r="I190" s="48">
        <v>0</v>
      </c>
      <c r="J190" s="49">
        <v>24.05</v>
      </c>
      <c r="K190" s="89" t="s">
        <v>38</v>
      </c>
    </row>
    <row r="191" spans="1:11" s="20" customFormat="1" ht="15.75">
      <c r="A191" s="87" t="s">
        <v>90</v>
      </c>
      <c r="B191" s="88">
        <v>200</v>
      </c>
      <c r="C191" s="103">
        <v>0.13</v>
      </c>
      <c r="D191" s="103">
        <v>0.02</v>
      </c>
      <c r="E191" s="103">
        <v>15.2</v>
      </c>
      <c r="F191" s="103">
        <v>62</v>
      </c>
      <c r="G191" s="103">
        <v>0</v>
      </c>
      <c r="H191" s="103">
        <v>0</v>
      </c>
      <c r="I191" s="103">
        <v>0.03</v>
      </c>
      <c r="J191" s="104">
        <v>11.1</v>
      </c>
      <c r="K191" s="105" t="s">
        <v>144</v>
      </c>
    </row>
    <row r="192" spans="1:11" s="20" customFormat="1" ht="15.75">
      <c r="A192" s="58" t="s">
        <v>28</v>
      </c>
      <c r="B192" s="59">
        <v>40</v>
      </c>
      <c r="C192" s="53">
        <v>3</v>
      </c>
      <c r="D192" s="53">
        <v>1.1599999999999999</v>
      </c>
      <c r="E192" s="53">
        <v>20.56</v>
      </c>
      <c r="F192" s="53">
        <v>104.8</v>
      </c>
      <c r="G192" s="55">
        <v>0.04</v>
      </c>
      <c r="H192" s="55">
        <v>0.01</v>
      </c>
      <c r="I192" s="55">
        <v>0</v>
      </c>
      <c r="J192" s="56">
        <v>7.6</v>
      </c>
      <c r="K192" s="60" t="s">
        <v>29</v>
      </c>
    </row>
    <row r="193" spans="1:11" s="20" customFormat="1" ht="15.75">
      <c r="A193" s="119" t="s">
        <v>30</v>
      </c>
      <c r="B193" s="91">
        <f t="shared" ref="B193:J193" si="22">SUM(B188:B192)</f>
        <v>550</v>
      </c>
      <c r="C193" s="76">
        <f t="shared" si="22"/>
        <v>24.249999999999996</v>
      </c>
      <c r="D193" s="76">
        <f t="shared" si="22"/>
        <v>11.48</v>
      </c>
      <c r="E193" s="76">
        <f t="shared" si="22"/>
        <v>81.31</v>
      </c>
      <c r="F193" s="76">
        <f t="shared" si="22"/>
        <v>527.25</v>
      </c>
      <c r="G193" s="76">
        <f t="shared" si="22"/>
        <v>0.2</v>
      </c>
      <c r="H193" s="76">
        <f t="shared" si="22"/>
        <v>0.24000000000000002</v>
      </c>
      <c r="I193" s="76">
        <f t="shared" si="22"/>
        <v>26.23</v>
      </c>
      <c r="J193" s="106">
        <f t="shared" si="22"/>
        <v>74.149999999999991</v>
      </c>
      <c r="K193" s="60"/>
    </row>
    <row r="194" spans="1:11" s="20" customFormat="1" ht="25.5" customHeight="1">
      <c r="A194" s="122"/>
      <c r="B194" s="122"/>
      <c r="C194" s="122"/>
      <c r="D194" s="122"/>
      <c r="E194" s="65" t="s">
        <v>145</v>
      </c>
      <c r="F194" s="122"/>
      <c r="G194" s="122"/>
      <c r="H194" s="122"/>
      <c r="I194" s="122"/>
      <c r="J194" s="123"/>
      <c r="K194" s="122"/>
    </row>
    <row r="195" spans="1:11" s="20" customFormat="1" ht="20.25" customHeight="1">
      <c r="A195" s="72" t="s">
        <v>32</v>
      </c>
      <c r="B195" s="46">
        <v>60</v>
      </c>
      <c r="C195" s="48">
        <v>0.7</v>
      </c>
      <c r="D195" s="48">
        <v>0.1</v>
      </c>
      <c r="E195" s="48">
        <v>2.2999999999999998</v>
      </c>
      <c r="F195" s="48">
        <v>12.8</v>
      </c>
      <c r="G195" s="48">
        <v>0.04</v>
      </c>
      <c r="H195" s="48">
        <v>0.02</v>
      </c>
      <c r="I195" s="48">
        <v>25</v>
      </c>
      <c r="J195" s="49">
        <v>8.4</v>
      </c>
      <c r="K195" s="89"/>
    </row>
    <row r="196" spans="1:11" s="20" customFormat="1" ht="31.5">
      <c r="A196" s="58" t="s">
        <v>64</v>
      </c>
      <c r="B196" s="59">
        <v>200</v>
      </c>
      <c r="C196" s="69">
        <f>21.96*0.2</f>
        <v>4.3920000000000003</v>
      </c>
      <c r="D196" s="69">
        <f>21.08*0.2</f>
        <v>4.2160000000000002</v>
      </c>
      <c r="E196" s="69">
        <v>13.23</v>
      </c>
      <c r="F196" s="69">
        <f>593*0.2</f>
        <v>118.60000000000001</v>
      </c>
      <c r="G196" s="69">
        <v>0.18</v>
      </c>
      <c r="H196" s="69">
        <v>0.06</v>
      </c>
      <c r="I196" s="69">
        <v>4.66</v>
      </c>
      <c r="J196" s="70">
        <v>34.14</v>
      </c>
      <c r="K196" s="60" t="s">
        <v>65</v>
      </c>
    </row>
    <row r="197" spans="1:11" s="20" customFormat="1" ht="15.75">
      <c r="A197" s="95" t="s">
        <v>146</v>
      </c>
      <c r="B197" s="96">
        <v>100</v>
      </c>
      <c r="C197" s="69">
        <v>14.7</v>
      </c>
      <c r="D197" s="69">
        <v>3.6</v>
      </c>
      <c r="E197" s="69">
        <v>6</v>
      </c>
      <c r="F197" s="69">
        <v>116.3</v>
      </c>
      <c r="G197" s="69">
        <v>0.1</v>
      </c>
      <c r="H197" s="69">
        <v>0.06</v>
      </c>
      <c r="I197" s="69">
        <v>0.59</v>
      </c>
      <c r="J197" s="70">
        <v>44</v>
      </c>
      <c r="K197" s="97" t="s">
        <v>147</v>
      </c>
    </row>
    <row r="198" spans="1:11" s="20" customFormat="1" ht="15.75">
      <c r="A198" s="95" t="s">
        <v>53</v>
      </c>
      <c r="B198" s="96">
        <v>150</v>
      </c>
      <c r="C198" s="69">
        <v>3.06</v>
      </c>
      <c r="D198" s="69">
        <v>4.8</v>
      </c>
      <c r="E198" s="69">
        <v>20.440000000000001</v>
      </c>
      <c r="F198" s="69">
        <v>137.25</v>
      </c>
      <c r="G198" s="69">
        <v>0.14000000000000001</v>
      </c>
      <c r="H198" s="69">
        <v>0.11</v>
      </c>
      <c r="I198" s="69">
        <v>18.16</v>
      </c>
      <c r="J198" s="70">
        <v>36.979999999999997</v>
      </c>
      <c r="K198" s="98" t="s">
        <v>54</v>
      </c>
    </row>
    <row r="199" spans="1:11" s="20" customFormat="1" ht="29.85" customHeight="1">
      <c r="A199" s="45" t="s">
        <v>148</v>
      </c>
      <c r="B199" s="99">
        <v>200</v>
      </c>
      <c r="C199" s="48">
        <f>0.8*0.2</f>
        <v>0.16000000000000003</v>
      </c>
      <c r="D199" s="48">
        <f>0.8*0.2</f>
        <v>0.16000000000000003</v>
      </c>
      <c r="E199" s="48">
        <v>27.88</v>
      </c>
      <c r="F199" s="48">
        <f>573*0.2</f>
        <v>114.60000000000001</v>
      </c>
      <c r="G199" s="48">
        <f>0.06*0.2</f>
        <v>1.2E-2</v>
      </c>
      <c r="H199" s="48">
        <f>0.04*0.2</f>
        <v>8.0000000000000002E-3</v>
      </c>
      <c r="I199" s="48">
        <f>4.5*0.2</f>
        <v>0.9</v>
      </c>
      <c r="J199" s="49">
        <v>14.18</v>
      </c>
      <c r="K199" s="60" t="s">
        <v>84</v>
      </c>
    </row>
    <row r="200" spans="1:11" s="20" customFormat="1" ht="34.5" customHeight="1">
      <c r="A200" s="72" t="s">
        <v>41</v>
      </c>
      <c r="B200" s="59">
        <v>20</v>
      </c>
      <c r="C200" s="47">
        <v>1.1200000000000001</v>
      </c>
      <c r="D200" s="47">
        <v>0.22</v>
      </c>
      <c r="E200" s="47">
        <v>9.8800000000000008</v>
      </c>
      <c r="F200" s="47">
        <v>45.98</v>
      </c>
      <c r="G200" s="48">
        <v>0.02</v>
      </c>
      <c r="H200" s="48"/>
      <c r="I200" s="48">
        <v>0</v>
      </c>
      <c r="J200" s="49">
        <v>4.5999999999999996</v>
      </c>
      <c r="K200" s="60"/>
    </row>
    <row r="201" spans="1:11" s="20" customFormat="1" ht="15.75">
      <c r="A201" s="58" t="s">
        <v>28</v>
      </c>
      <c r="B201" s="59">
        <v>40</v>
      </c>
      <c r="C201" s="53">
        <v>3</v>
      </c>
      <c r="D201" s="53">
        <v>1.1599999999999999</v>
      </c>
      <c r="E201" s="53">
        <v>20.56</v>
      </c>
      <c r="F201" s="53">
        <v>104.8</v>
      </c>
      <c r="G201" s="55">
        <v>0.04</v>
      </c>
      <c r="H201" s="55">
        <v>0.01</v>
      </c>
      <c r="I201" s="55">
        <v>0</v>
      </c>
      <c r="J201" s="56">
        <v>7.6</v>
      </c>
      <c r="K201" s="60" t="s">
        <v>29</v>
      </c>
    </row>
    <row r="202" spans="1:11" s="20" customFormat="1" ht="15.75">
      <c r="A202" s="58"/>
      <c r="B202" s="59"/>
      <c r="C202" s="53"/>
      <c r="D202" s="53"/>
      <c r="E202" s="53"/>
      <c r="F202" s="53"/>
      <c r="G202" s="55"/>
      <c r="H202" s="55"/>
      <c r="I202" s="55"/>
      <c r="J202" s="56"/>
      <c r="K202" s="60"/>
    </row>
    <row r="203" spans="1:11" s="20" customFormat="1" ht="15.75">
      <c r="A203" s="119" t="s">
        <v>42</v>
      </c>
      <c r="B203" s="91">
        <f t="shared" ref="B203:J203" si="23">SUM(B195:B202)</f>
        <v>770</v>
      </c>
      <c r="C203" s="76">
        <f t="shared" si="23"/>
        <v>27.132000000000001</v>
      </c>
      <c r="D203" s="76">
        <f t="shared" si="23"/>
        <v>14.256000000000002</v>
      </c>
      <c r="E203" s="76">
        <f t="shared" si="23"/>
        <v>100.28999999999999</v>
      </c>
      <c r="F203" s="76">
        <f t="shared" si="23"/>
        <v>650.32999999999993</v>
      </c>
      <c r="G203" s="76">
        <f t="shared" si="23"/>
        <v>0.53200000000000003</v>
      </c>
      <c r="H203" s="76">
        <f t="shared" si="23"/>
        <v>0.26800000000000002</v>
      </c>
      <c r="I203" s="76">
        <f t="shared" si="23"/>
        <v>49.309999999999995</v>
      </c>
      <c r="J203" s="106">
        <f t="shared" si="23"/>
        <v>149.89999999999998</v>
      </c>
      <c r="K203" s="60"/>
    </row>
    <row r="204" spans="1:11" s="20" customFormat="1" ht="15.75">
      <c r="A204" s="38"/>
      <c r="B204" s="91">
        <f t="shared" ref="B204:J204" si="24">B203+B193</f>
        <v>1320</v>
      </c>
      <c r="C204" s="40">
        <f t="shared" si="24"/>
        <v>51.381999999999998</v>
      </c>
      <c r="D204" s="40">
        <f t="shared" si="24"/>
        <v>25.736000000000004</v>
      </c>
      <c r="E204" s="40">
        <f t="shared" si="24"/>
        <v>181.6</v>
      </c>
      <c r="F204" s="40">
        <f t="shared" si="24"/>
        <v>1177.58</v>
      </c>
      <c r="G204" s="40">
        <f t="shared" si="24"/>
        <v>0.73199999999999998</v>
      </c>
      <c r="H204" s="40">
        <f t="shared" si="24"/>
        <v>0.50800000000000001</v>
      </c>
      <c r="I204" s="40">
        <f t="shared" si="24"/>
        <v>75.539999999999992</v>
      </c>
      <c r="J204" s="42">
        <f t="shared" si="24"/>
        <v>224.04999999999995</v>
      </c>
      <c r="K204" s="60"/>
    </row>
    <row r="205" spans="1:11" s="20" customFormat="1" ht="33" customHeight="1">
      <c r="A205" s="38" t="s">
        <v>97</v>
      </c>
      <c r="B205" s="91">
        <f t="shared" ref="B205:J205" si="25">SUM(B121,B138,B156,B175,B193)/5</f>
        <v>528</v>
      </c>
      <c r="C205" s="40">
        <f t="shared" si="25"/>
        <v>20.923999999999999</v>
      </c>
      <c r="D205" s="40">
        <f t="shared" si="25"/>
        <v>12.298000000000002</v>
      </c>
      <c r="E205" s="40">
        <f t="shared" si="25"/>
        <v>77.528000000000006</v>
      </c>
      <c r="F205" s="40">
        <f t="shared" si="25"/>
        <v>532.86199999999997</v>
      </c>
      <c r="G205" s="40">
        <f t="shared" si="25"/>
        <v>0.21400000000000002</v>
      </c>
      <c r="H205" s="40">
        <f t="shared" si="25"/>
        <v>0.23000000000000004</v>
      </c>
      <c r="I205" s="40">
        <f t="shared" si="25"/>
        <v>20.588000000000001</v>
      </c>
      <c r="J205" s="42">
        <f t="shared" si="25"/>
        <v>177.75599999999997</v>
      </c>
      <c r="K205" s="84"/>
    </row>
    <row r="206" spans="1:11" s="20" customFormat="1" ht="25.15" customHeight="1">
      <c r="A206" s="38" t="s">
        <v>98</v>
      </c>
      <c r="B206" s="91">
        <f t="shared" ref="B206:J206" si="26">SUM(B130,B147,B203,B184,B166)/5</f>
        <v>790</v>
      </c>
      <c r="C206" s="40">
        <f t="shared" si="26"/>
        <v>24.634000000000004</v>
      </c>
      <c r="D206" s="40">
        <f t="shared" si="26"/>
        <v>25.601199999999999</v>
      </c>
      <c r="E206" s="40">
        <f t="shared" si="26"/>
        <v>105.24600000000001</v>
      </c>
      <c r="F206" s="40">
        <f t="shared" si="26"/>
        <v>759.91199999999992</v>
      </c>
      <c r="G206" s="40">
        <f t="shared" si="26"/>
        <v>0.45960000000000001</v>
      </c>
      <c r="H206" s="40">
        <f t="shared" si="26"/>
        <v>0.28040000000000004</v>
      </c>
      <c r="I206" s="40">
        <f t="shared" si="26"/>
        <v>59.024000000000001</v>
      </c>
      <c r="J206" s="42">
        <f t="shared" si="26"/>
        <v>123.13999999999999</v>
      </c>
      <c r="K206" s="84"/>
    </row>
    <row r="207" spans="1:11" s="20" customFormat="1" ht="15.75">
      <c r="A207" s="101"/>
      <c r="B207" s="91"/>
      <c r="C207" s="40"/>
      <c r="D207" s="40"/>
      <c r="E207" s="40"/>
      <c r="F207" s="40"/>
      <c r="G207" s="40"/>
      <c r="H207" s="40"/>
      <c r="I207" s="40"/>
      <c r="J207" s="42"/>
      <c r="K207" s="141"/>
    </row>
    <row r="208" spans="1:11" s="20" customFormat="1" ht="15.75">
      <c r="A208" s="142"/>
      <c r="B208" s="143"/>
      <c r="C208" s="144"/>
      <c r="D208" s="144"/>
      <c r="E208" s="144"/>
      <c r="F208" s="144"/>
      <c r="G208" s="144"/>
      <c r="H208" s="144"/>
      <c r="I208" s="144"/>
      <c r="J208" s="145"/>
      <c r="K208" s="141"/>
    </row>
    <row r="209" spans="1:11" s="20" customFormat="1" ht="15.75">
      <c r="A209" s="146" t="s">
        <v>149</v>
      </c>
      <c r="B209" s="147"/>
      <c r="C209" s="148">
        <f t="shared" ref="C209:J209" si="27">C193+C175+C156+C138+C121+C99+C81+C64+C45+C28</f>
        <v>210.21300000000002</v>
      </c>
      <c r="D209" s="148">
        <f t="shared" si="27"/>
        <v>175.24849999999998</v>
      </c>
      <c r="E209" s="148">
        <f t="shared" si="27"/>
        <v>799.94800000000021</v>
      </c>
      <c r="F209" s="148">
        <f t="shared" si="27"/>
        <v>5648.6100000000006</v>
      </c>
      <c r="G209" s="148">
        <f t="shared" si="27"/>
        <v>8.173</v>
      </c>
      <c r="H209" s="148">
        <f t="shared" si="27"/>
        <v>2.2920000000000003</v>
      </c>
      <c r="I209" s="148">
        <f t="shared" si="27"/>
        <v>218.048</v>
      </c>
      <c r="J209" s="149">
        <f t="shared" si="27"/>
        <v>1875.6899999999998</v>
      </c>
      <c r="K209" s="150"/>
    </row>
    <row r="210" spans="1:11" s="20" customFormat="1" ht="33.75" customHeight="1">
      <c r="A210" s="151" t="s">
        <v>150</v>
      </c>
      <c r="B210" s="147"/>
      <c r="C210" s="148">
        <f t="shared" ref="C210:J210" si="28">C209/10</f>
        <v>21.021300000000004</v>
      </c>
      <c r="D210" s="148">
        <f t="shared" si="28"/>
        <v>17.524849999999997</v>
      </c>
      <c r="E210" s="148">
        <f t="shared" si="28"/>
        <v>79.994800000000026</v>
      </c>
      <c r="F210" s="148">
        <f t="shared" si="28"/>
        <v>564.8610000000001</v>
      </c>
      <c r="G210" s="148">
        <f t="shared" si="28"/>
        <v>0.81730000000000003</v>
      </c>
      <c r="H210" s="148">
        <f t="shared" si="28"/>
        <v>0.22920000000000001</v>
      </c>
      <c r="I210" s="148">
        <f t="shared" si="28"/>
        <v>21.8048</v>
      </c>
      <c r="J210" s="149">
        <f t="shared" si="28"/>
        <v>187.56899999999999</v>
      </c>
      <c r="K210" s="150"/>
    </row>
    <row r="211" spans="1:11" s="20" customFormat="1" ht="30.75" customHeight="1">
      <c r="A211" s="152" t="s">
        <v>151</v>
      </c>
      <c r="B211" s="153"/>
      <c r="C211" s="154">
        <f t="shared" ref="C211:J211" si="29">C210/C218</f>
        <v>0.27300389610389614</v>
      </c>
      <c r="D211" s="154">
        <f t="shared" si="29"/>
        <v>0.22183354430379743</v>
      </c>
      <c r="E211" s="154">
        <f t="shared" si="29"/>
        <v>0.2387904477611941</v>
      </c>
      <c r="F211" s="154">
        <f t="shared" si="29"/>
        <v>0.24036638297872345</v>
      </c>
      <c r="G211" s="154">
        <f t="shared" si="29"/>
        <v>0.68108333333333337</v>
      </c>
      <c r="H211" s="154">
        <f t="shared" si="29"/>
        <v>0.16371428571428573</v>
      </c>
      <c r="I211" s="154">
        <f t="shared" si="29"/>
        <v>0.36341333333333331</v>
      </c>
      <c r="J211" s="155">
        <f t="shared" si="29"/>
        <v>0.17051727272727271</v>
      </c>
      <c r="K211" s="142"/>
    </row>
    <row r="212" spans="1:11" s="20" customFormat="1" ht="15.75">
      <c r="A212" s="156" t="s">
        <v>152</v>
      </c>
      <c r="B212" s="157"/>
      <c r="C212" s="158">
        <f t="shared" ref="C212:J212" si="30">C166+C184+C203+C147+C130+C109+C90+C73+C55+C37</f>
        <v>254.01100000000005</v>
      </c>
      <c r="D212" s="158">
        <f t="shared" si="30"/>
        <v>255.66699999999997</v>
      </c>
      <c r="E212" s="158">
        <f t="shared" si="30"/>
        <v>942.28500000000008</v>
      </c>
      <c r="F212" s="158">
        <f t="shared" si="30"/>
        <v>7764.34</v>
      </c>
      <c r="G212" s="158">
        <f t="shared" si="30"/>
        <v>4.5640000000000001</v>
      </c>
      <c r="H212" s="158">
        <f t="shared" si="30"/>
        <v>3.2000000000000006</v>
      </c>
      <c r="I212" s="158">
        <f t="shared" si="30"/>
        <v>511.74999999999994</v>
      </c>
      <c r="J212" s="159">
        <f t="shared" si="30"/>
        <v>1354.6399999999999</v>
      </c>
      <c r="K212" s="150"/>
    </row>
    <row r="213" spans="1:11" s="20" customFormat="1" ht="33" customHeight="1">
      <c r="A213" s="151" t="s">
        <v>153</v>
      </c>
      <c r="B213" s="147"/>
      <c r="C213" s="148">
        <f t="shared" ref="C213:J213" si="31">C212/10</f>
        <v>25.401100000000007</v>
      </c>
      <c r="D213" s="148">
        <f t="shared" si="31"/>
        <v>25.566699999999997</v>
      </c>
      <c r="E213" s="148">
        <f t="shared" si="31"/>
        <v>94.228500000000011</v>
      </c>
      <c r="F213" s="148">
        <f t="shared" si="31"/>
        <v>776.43399999999997</v>
      </c>
      <c r="G213" s="148">
        <f t="shared" si="31"/>
        <v>0.45640000000000003</v>
      </c>
      <c r="H213" s="148">
        <f t="shared" si="31"/>
        <v>0.32000000000000006</v>
      </c>
      <c r="I213" s="148">
        <f t="shared" si="31"/>
        <v>51.174999999999997</v>
      </c>
      <c r="J213" s="149">
        <f t="shared" si="31"/>
        <v>135.464</v>
      </c>
      <c r="K213" s="150"/>
    </row>
    <row r="214" spans="1:11" s="20" customFormat="1" ht="36" customHeight="1">
      <c r="A214" s="152" t="s">
        <v>151</v>
      </c>
      <c r="B214" s="160"/>
      <c r="C214" s="154">
        <f t="shared" ref="C214:J214" si="32">C213/C218</f>
        <v>0.32988441558441567</v>
      </c>
      <c r="D214" s="154">
        <f t="shared" si="32"/>
        <v>0.32362911392405058</v>
      </c>
      <c r="E214" s="154">
        <f t="shared" si="32"/>
        <v>0.28127910447761195</v>
      </c>
      <c r="F214" s="154">
        <f t="shared" si="32"/>
        <v>0.33039744680851063</v>
      </c>
      <c r="G214" s="154">
        <f t="shared" si="32"/>
        <v>0.38033333333333336</v>
      </c>
      <c r="H214" s="154">
        <f t="shared" si="32"/>
        <v>0.22857142857142862</v>
      </c>
      <c r="I214" s="154">
        <f t="shared" si="32"/>
        <v>0.85291666666666666</v>
      </c>
      <c r="J214" s="155">
        <f t="shared" si="32"/>
        <v>0.1231490909090909</v>
      </c>
      <c r="K214" s="142"/>
    </row>
    <row r="215" spans="1:11" s="20" customFormat="1" ht="15.75">
      <c r="A215" s="161" t="s">
        <v>154</v>
      </c>
      <c r="B215" s="157"/>
      <c r="C215" s="162">
        <f>C212+C209</f>
        <v>464.22400000000005</v>
      </c>
      <c r="D215" s="162">
        <f>D212+D209</f>
        <v>430.91549999999995</v>
      </c>
      <c r="E215" s="162">
        <f>E212+E209</f>
        <v>1742.2330000000002</v>
      </c>
      <c r="F215" s="162">
        <f>F212+F209</f>
        <v>13412.95</v>
      </c>
      <c r="G215" s="162">
        <f>G212+G209</f>
        <v>12.737</v>
      </c>
      <c r="H215" s="162"/>
      <c r="I215" s="162">
        <f>I212+I209</f>
        <v>729.798</v>
      </c>
      <c r="J215" s="163">
        <f>J212+J209</f>
        <v>3230.33</v>
      </c>
      <c r="K215" s="150"/>
    </row>
    <row r="216" spans="1:11" s="20" customFormat="1" ht="15.75">
      <c r="A216" s="164" t="s">
        <v>155</v>
      </c>
      <c r="B216" s="147"/>
      <c r="C216" s="165">
        <f>C215/10</f>
        <v>46.422400000000003</v>
      </c>
      <c r="D216" s="165">
        <f>D215/10</f>
        <v>43.091549999999998</v>
      </c>
      <c r="E216" s="165">
        <f>E215/10</f>
        <v>174.22330000000002</v>
      </c>
      <c r="F216" s="165">
        <f>F215/10</f>
        <v>1341.2950000000001</v>
      </c>
      <c r="G216" s="165">
        <f>G215/10</f>
        <v>1.2737000000000001</v>
      </c>
      <c r="H216" s="165"/>
      <c r="I216" s="165">
        <f>I215/10</f>
        <v>72.979799999999997</v>
      </c>
      <c r="J216" s="166">
        <f>J215/10</f>
        <v>323.03300000000002</v>
      </c>
      <c r="K216" s="150"/>
    </row>
    <row r="217" spans="1:11" s="20" customFormat="1" ht="46.5" customHeight="1">
      <c r="A217" s="167" t="s">
        <v>151</v>
      </c>
      <c r="B217" s="160"/>
      <c r="C217" s="168">
        <f>C216/C218</f>
        <v>0.6028883116883117</v>
      </c>
      <c r="D217" s="168">
        <f>D216/D218</f>
        <v>0.54546265822784812</v>
      </c>
      <c r="E217" s="168">
        <f>E216/E218</f>
        <v>0.52006955223880602</v>
      </c>
      <c r="F217" s="168">
        <f>F216/F218</f>
        <v>0.57076382978723406</v>
      </c>
      <c r="G217" s="168">
        <f>G216/G218</f>
        <v>1.0614166666666667</v>
      </c>
      <c r="H217" s="168"/>
      <c r="I217" s="168">
        <f>I216/I218</f>
        <v>1.2163299999999999</v>
      </c>
      <c r="J217" s="169">
        <f>J216/J218</f>
        <v>0.29366636363636367</v>
      </c>
      <c r="K217" s="142"/>
    </row>
    <row r="218" spans="1:11" s="20" customFormat="1" ht="66" customHeight="1">
      <c r="A218" s="170" t="s">
        <v>156</v>
      </c>
      <c r="B218" s="171"/>
      <c r="C218" s="172">
        <v>77</v>
      </c>
      <c r="D218" s="172">
        <v>79</v>
      </c>
      <c r="E218" s="172">
        <v>335</v>
      </c>
      <c r="F218" s="172">
        <v>2350</v>
      </c>
      <c r="G218" s="172">
        <v>1.2</v>
      </c>
      <c r="H218" s="172">
        <v>1.4</v>
      </c>
      <c r="I218" s="172">
        <v>60</v>
      </c>
      <c r="J218" s="173">
        <v>1100</v>
      </c>
      <c r="K218" s="174"/>
    </row>
    <row r="219" spans="1:11" s="20" customFormat="1" ht="15.75">
      <c r="A219" s="175" t="s">
        <v>157</v>
      </c>
      <c r="B219" s="176"/>
      <c r="C219" s="177"/>
      <c r="D219" s="177"/>
      <c r="E219" s="178" t="s">
        <v>158</v>
      </c>
      <c r="F219" s="179"/>
      <c r="G219" s="179"/>
      <c r="H219" s="179"/>
      <c r="I219" s="179"/>
      <c r="J219" s="179"/>
      <c r="K219" s="180"/>
    </row>
    <row r="220" spans="1:11" s="20" customFormat="1" ht="15.75">
      <c r="A220" s="181"/>
      <c r="B220" s="182"/>
      <c r="C220" s="183" t="s">
        <v>17</v>
      </c>
      <c r="D220" s="183">
        <f>F210/F218</f>
        <v>0.24036638297872345</v>
      </c>
      <c r="E220" s="183" t="s">
        <v>159</v>
      </c>
      <c r="F220" s="179"/>
      <c r="G220" s="179"/>
      <c r="H220" s="179"/>
      <c r="I220" s="179"/>
      <c r="J220" s="179"/>
      <c r="K220" s="180"/>
    </row>
    <row r="221" spans="1:11" s="20" customFormat="1" ht="35.450000000000003" customHeight="1">
      <c r="A221" s="184"/>
      <c r="B221" s="185"/>
      <c r="C221" s="186" t="s">
        <v>31</v>
      </c>
      <c r="D221" s="186">
        <f>F213/F218</f>
        <v>0.33039744680851063</v>
      </c>
      <c r="E221" s="186" t="s">
        <v>160</v>
      </c>
      <c r="F221" s="179"/>
      <c r="G221" s="179"/>
      <c r="H221" s="179"/>
      <c r="I221" s="179"/>
      <c r="J221" s="179"/>
      <c r="K221" s="180"/>
    </row>
    <row r="222" spans="1:11" ht="32.65" customHeight="1"/>
    <row r="223" spans="1:11" s="20" customFormat="1" ht="38.25" customHeight="1">
      <c r="A223" s="3" t="s">
        <v>161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s="20" customFormat="1" ht="42" customHeight="1">
      <c r="A224" s="2" t="s">
        <v>162</v>
      </c>
      <c r="B224" s="2"/>
      <c r="C224" s="2"/>
      <c r="D224" s="2"/>
      <c r="E224" s="2"/>
      <c r="F224" s="2"/>
      <c r="G224" s="2"/>
      <c r="H224" s="2"/>
      <c r="I224" s="2"/>
      <c r="J224" s="2"/>
      <c r="K224" s="187"/>
    </row>
    <row r="225" spans="1:10" ht="32.85" customHeight="1">
      <c r="A225" s="2" t="s">
        <v>163</v>
      </c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37.35" customHeight="1">
      <c r="A226" s="2" t="s">
        <v>164</v>
      </c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31.7" customHeight="1">
      <c r="A227" s="1" t="s">
        <v>165</v>
      </c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9.5" customHeight="1">
      <c r="A228" s="1" t="s">
        <v>166</v>
      </c>
      <c r="B228" s="1"/>
      <c r="C228" s="1"/>
      <c r="D228" s="1"/>
      <c r="E228" s="1"/>
      <c r="F228" s="1"/>
      <c r="G228" s="1"/>
      <c r="H228" s="1"/>
      <c r="I228" s="1"/>
      <c r="J228" s="1"/>
    </row>
  </sheetData>
  <mergeCells count="19">
    <mergeCell ref="A225:J225"/>
    <mergeCell ref="A226:J226"/>
    <mergeCell ref="A227:J227"/>
    <mergeCell ref="A228:J228"/>
    <mergeCell ref="A29:K29"/>
    <mergeCell ref="A40:K40"/>
    <mergeCell ref="A115:K115"/>
    <mergeCell ref="A223:K223"/>
    <mergeCell ref="A224:J224"/>
    <mergeCell ref="A8:K8"/>
    <mergeCell ref="B18:K18"/>
    <mergeCell ref="C19:E19"/>
    <mergeCell ref="G19:I19"/>
    <mergeCell ref="A21:K21"/>
    <mergeCell ref="G1:J1"/>
    <mergeCell ref="H2:K2"/>
    <mergeCell ref="A4:C4"/>
    <mergeCell ref="H4:J4"/>
    <mergeCell ref="B6:D6"/>
  </mergeCells>
  <conditionalFormatting sqref="C28 C45:J45 C138 C156">
    <cfRule type="cellIs" dxfId="14" priority="2" operator="notBetween">
      <formula>15.4</formula>
      <formula>19.25</formula>
    </cfRule>
  </conditionalFormatting>
  <conditionalFormatting sqref="C37 C55:J55 C73 C166 C184">
    <cfRule type="cellIs" dxfId="13" priority="3" operator="notBetween">
      <formula>23.1</formula>
      <formula>26.95</formula>
    </cfRule>
  </conditionalFormatting>
  <conditionalFormatting sqref="C64">
    <cfRule type="cellIs" dxfId="12" priority="4" operator="notBetween">
      <formula>15.4</formula>
      <formula>19.25</formula>
    </cfRule>
    <cfRule type="cellIs" dxfId="11" priority="5" operator="notBetween">
      <formula>15.4</formula>
      <formula>19.25</formula>
    </cfRule>
  </conditionalFormatting>
  <conditionalFormatting sqref="D64">
    <cfRule type="cellIs" dxfId="10" priority="6" operator="notBetween">
      <formula>15.8</formula>
      <formula>19.75</formula>
    </cfRule>
  </conditionalFormatting>
  <conditionalFormatting sqref="H35">
    <cfRule type="cellIs" dxfId="9" priority="7" operator="notBetween">
      <formula>18</formula>
      <formula>21</formula>
    </cfRule>
  </conditionalFormatting>
  <conditionalFormatting sqref="H53">
    <cfRule type="cellIs" dxfId="8" priority="8" operator="notBetween">
      <formula>18</formula>
      <formula>21</formula>
    </cfRule>
  </conditionalFormatting>
  <conditionalFormatting sqref="H72">
    <cfRule type="cellIs" dxfId="7" priority="9" operator="notBetween">
      <formula>18</formula>
      <formula>21</formula>
    </cfRule>
  </conditionalFormatting>
  <conditionalFormatting sqref="H88">
    <cfRule type="cellIs" dxfId="6" priority="10" operator="notBetween">
      <formula>18</formula>
      <formula>21</formula>
    </cfRule>
  </conditionalFormatting>
  <conditionalFormatting sqref="H106">
    <cfRule type="cellIs" dxfId="5" priority="11" operator="notBetween">
      <formula>18</formula>
      <formula>21</formula>
    </cfRule>
  </conditionalFormatting>
  <conditionalFormatting sqref="H128">
    <cfRule type="cellIs" dxfId="4" priority="12" operator="notBetween">
      <formula>18</formula>
      <formula>21</formula>
    </cfRule>
  </conditionalFormatting>
  <conditionalFormatting sqref="H145">
    <cfRule type="cellIs" dxfId="3" priority="13" operator="notBetween">
      <formula>18</formula>
      <formula>21</formula>
    </cfRule>
  </conditionalFormatting>
  <conditionalFormatting sqref="H163">
    <cfRule type="cellIs" dxfId="2" priority="14" operator="notBetween">
      <formula>18</formula>
      <formula>21</formula>
    </cfRule>
  </conditionalFormatting>
  <conditionalFormatting sqref="H182">
    <cfRule type="cellIs" dxfId="1" priority="15" operator="notBetween">
      <formula>18</formula>
      <formula>21</formula>
    </cfRule>
  </conditionalFormatting>
  <conditionalFormatting sqref="H200">
    <cfRule type="cellIs" dxfId="0" priority="16" operator="notBetween">
      <formula>18</formula>
      <formula>21</formula>
    </cfRule>
  </conditionalFormatting>
  <pageMargins left="0.70833333333333304" right="0.70833333333333304" top="0.74791666666666701" bottom="0.7479166666666670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932</TotalTime>
  <Application>LibreOffice/26.2.3.2$Windows_X86_64 LibreOffice_project/70e089b17412e4cb7773e41413306b17a2328c34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Региональное меню</vt:lpstr>
      <vt:lpstr>'Региональное меню'!Область_печати</vt:lpstr>
    </vt:vector>
  </TitlesOfParts>
  <Company>MacBook Pro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Туганов Виктор Анатольевич</dc:creator>
  <cp:lastModifiedBy>Леново</cp:lastModifiedBy>
  <cp:revision>110</cp:revision>
  <cp:lastPrinted>2026-07-07T10:30:42Z</cp:lastPrinted>
  <dcterms:created xsi:type="dcterms:W3CDTF">2020-09-15T06:15:04Z</dcterms:created>
  <dcterms:modified xsi:type="dcterms:W3CDTF">2026-09-23T11:03:56Z</dcterms:modified>
  <dc:language>ru-RU</dc:language>
</cp:coreProperties>
</file>